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55" yWindow="-15" windowWidth="9600" windowHeight="11760" activeTab="1"/>
  </bookViews>
  <sheets>
    <sheet name="Instruction" sheetId="5" r:id="rId1"/>
    <sheet name="analysis" sheetId="1" r:id="rId2"/>
    <sheet name="Graph1" sheetId="2" r:id="rId3"/>
    <sheet name="Sheet2" sheetId="3" r:id="rId4"/>
    <sheet name="Sheet3" sheetId="4" r:id="rId5"/>
  </sheets>
  <definedNames>
    <definedName name="solver_adj" localSheetId="1" hidden="1">analysis!$H$13:$K$20,analysis!$H$21:$I$28,analysis!$J$22:$K$28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analysis!$D$6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K21" i="1" l="1"/>
  <c r="X36" i="1" s="1"/>
  <c r="X44" i="1" s="1"/>
  <c r="J21" i="1"/>
  <c r="Y31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R30" i="1"/>
  <c r="R38" i="1" s="1"/>
  <c r="S30" i="1"/>
  <c r="S38" i="1" s="1"/>
  <c r="T30" i="1"/>
  <c r="T38" i="1" s="1"/>
  <c r="U30" i="1"/>
  <c r="U38" i="1" s="1"/>
  <c r="V30" i="1"/>
  <c r="V38" i="1" s="1"/>
  <c r="W30" i="1"/>
  <c r="W38" i="1" s="1"/>
  <c r="X30" i="1"/>
  <c r="X38" i="1" s="1"/>
  <c r="Y30" i="1"/>
  <c r="Y38" i="1" s="1"/>
  <c r="Z30" i="1"/>
  <c r="Z38" i="1" s="1"/>
  <c r="AA30" i="1"/>
  <c r="AA38" i="1" s="1"/>
  <c r="AB30" i="1"/>
  <c r="AB38" i="1" s="1"/>
  <c r="AC30" i="1"/>
  <c r="AC38" i="1" s="1"/>
  <c r="AD30" i="1"/>
  <c r="AD38" i="1" s="1"/>
  <c r="AE30" i="1"/>
  <c r="AE38" i="1" s="1"/>
  <c r="R31" i="1"/>
  <c r="S31" i="1"/>
  <c r="T31" i="1"/>
  <c r="U31" i="1"/>
  <c r="V31" i="1"/>
  <c r="W31" i="1"/>
  <c r="X31" i="1"/>
  <c r="Z31" i="1"/>
  <c r="AA31" i="1"/>
  <c r="AB31" i="1"/>
  <c r="AC31" i="1"/>
  <c r="AD31" i="1"/>
  <c r="AE31" i="1"/>
  <c r="R32" i="1"/>
  <c r="R40" i="1" s="1"/>
  <c r="S32" i="1"/>
  <c r="S40" i="1" s="1"/>
  <c r="T32" i="1"/>
  <c r="T40" i="1" s="1"/>
  <c r="U32" i="1"/>
  <c r="U40" i="1" s="1"/>
  <c r="V32" i="1"/>
  <c r="V40" i="1" s="1"/>
  <c r="W32" i="1"/>
  <c r="W40" i="1" s="1"/>
  <c r="X32" i="1"/>
  <c r="X40" i="1" s="1"/>
  <c r="Z32" i="1"/>
  <c r="Z40" i="1" s="1"/>
  <c r="AA32" i="1"/>
  <c r="AA40" i="1" s="1"/>
  <c r="AB32" i="1"/>
  <c r="AB40" i="1" s="1"/>
  <c r="AC32" i="1"/>
  <c r="AC40" i="1" s="1"/>
  <c r="AD32" i="1"/>
  <c r="AD40" i="1" s="1"/>
  <c r="AE32" i="1"/>
  <c r="AE40" i="1" s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R34" i="1"/>
  <c r="R42" i="1" s="1"/>
  <c r="S34" i="1"/>
  <c r="S42" i="1" s="1"/>
  <c r="T34" i="1"/>
  <c r="T42" i="1" s="1"/>
  <c r="U34" i="1"/>
  <c r="U42" i="1" s="1"/>
  <c r="V34" i="1"/>
  <c r="V42" i="1" s="1"/>
  <c r="W34" i="1"/>
  <c r="W42" i="1" s="1"/>
  <c r="X34" i="1"/>
  <c r="X42" i="1" s="1"/>
  <c r="Y34" i="1"/>
  <c r="Y42" i="1" s="1"/>
  <c r="Z34" i="1"/>
  <c r="Z42" i="1" s="1"/>
  <c r="AA34" i="1"/>
  <c r="AA42" i="1" s="1"/>
  <c r="AB34" i="1"/>
  <c r="AB42" i="1" s="1"/>
  <c r="AC34" i="1"/>
  <c r="AC42" i="1" s="1"/>
  <c r="AD34" i="1"/>
  <c r="AD42" i="1" s="1"/>
  <c r="AE34" i="1"/>
  <c r="AE42" i="1" s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R36" i="1"/>
  <c r="R44" i="1" s="1"/>
  <c r="S36" i="1"/>
  <c r="S44" i="1" s="1"/>
  <c r="T36" i="1"/>
  <c r="T44" i="1" s="1"/>
  <c r="U36" i="1"/>
  <c r="U44" i="1" s="1"/>
  <c r="V36" i="1"/>
  <c r="V44" i="1" s="1"/>
  <c r="W36" i="1"/>
  <c r="W44" i="1" s="1"/>
  <c r="Y36" i="1"/>
  <c r="Y44" i="1" s="1"/>
  <c r="Z36" i="1"/>
  <c r="Z44" i="1" s="1"/>
  <c r="AA36" i="1"/>
  <c r="AA44" i="1" s="1"/>
  <c r="AB36" i="1"/>
  <c r="AB44" i="1" s="1"/>
  <c r="AC36" i="1"/>
  <c r="AC44" i="1" s="1"/>
  <c r="AD36" i="1"/>
  <c r="AD44" i="1" s="1"/>
  <c r="AE36" i="1"/>
  <c r="AE44" i="1" s="1"/>
  <c r="Q36" i="1"/>
  <c r="Q44" i="1" s="1"/>
  <c r="Q35" i="1"/>
  <c r="Q34" i="1"/>
  <c r="Q42" i="1" s="1"/>
  <c r="Q33" i="1"/>
  <c r="Q32" i="1"/>
  <c r="Q40" i="1" s="1"/>
  <c r="Q31" i="1"/>
  <c r="Q30" i="1"/>
  <c r="Q38" i="1" s="1"/>
  <c r="Q29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R24" i="1"/>
  <c r="S24" i="1"/>
  <c r="T24" i="1"/>
  <c r="T26" i="1"/>
  <c r="T66" i="1"/>
  <c r="U24" i="1"/>
  <c r="V24" i="1"/>
  <c r="V26" i="1"/>
  <c r="V74" i="1"/>
  <c r="W24" i="1"/>
  <c r="X24" i="1"/>
  <c r="Y24" i="1"/>
  <c r="Z24" i="1"/>
  <c r="Z26" i="1"/>
  <c r="Z79" i="1"/>
  <c r="AA24" i="1"/>
  <c r="AB24" i="1"/>
  <c r="AB26" i="1"/>
  <c r="AC24" i="1"/>
  <c r="AD24" i="1"/>
  <c r="AD26" i="1"/>
  <c r="AE24" i="1"/>
  <c r="R25" i="1"/>
  <c r="S25" i="1"/>
  <c r="T25" i="1"/>
  <c r="U25" i="1"/>
  <c r="U26" i="1"/>
  <c r="V25" i="1"/>
  <c r="W25" i="1"/>
  <c r="X25" i="1"/>
  <c r="Y25" i="1"/>
  <c r="Z25" i="1"/>
  <c r="AA25" i="1"/>
  <c r="AB25" i="1"/>
  <c r="AC25" i="1"/>
  <c r="AC26" i="1"/>
  <c r="AC71" i="1"/>
  <c r="AD25" i="1"/>
  <c r="AE25" i="1"/>
  <c r="Q25" i="1"/>
  <c r="Q24" i="1"/>
  <c r="Q23" i="1"/>
  <c r="Q22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Q45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R21" i="1"/>
  <c r="S21" i="1"/>
  <c r="T21" i="1"/>
  <c r="T114" i="1"/>
  <c r="U21" i="1"/>
  <c r="V21" i="1"/>
  <c r="W21" i="1"/>
  <c r="X21" i="1"/>
  <c r="Y21" i="1"/>
  <c r="Z21" i="1"/>
  <c r="AA21" i="1"/>
  <c r="AB21" i="1"/>
  <c r="AB145" i="1"/>
  <c r="AB148" i="1"/>
  <c r="AC21" i="1"/>
  <c r="AD21" i="1"/>
  <c r="AE21" i="1"/>
  <c r="Q21" i="1"/>
  <c r="Q20" i="1"/>
  <c r="Q57" i="1"/>
  <c r="R46" i="1"/>
  <c r="R51" i="1"/>
  <c r="S46" i="1"/>
  <c r="S51" i="1"/>
  <c r="T46" i="1"/>
  <c r="T51" i="1"/>
  <c r="U46" i="1"/>
  <c r="U51" i="1"/>
  <c r="V46" i="1"/>
  <c r="V51" i="1"/>
  <c r="W46" i="1"/>
  <c r="W51" i="1"/>
  <c r="X46" i="1"/>
  <c r="X51" i="1"/>
  <c r="Y46" i="1"/>
  <c r="Y51" i="1"/>
  <c r="Z46" i="1"/>
  <c r="Z51" i="1"/>
  <c r="AA46" i="1"/>
  <c r="AA51" i="1"/>
  <c r="AA63" i="1"/>
  <c r="AB46" i="1"/>
  <c r="AB51" i="1"/>
  <c r="AB62" i="1"/>
  <c r="AC46" i="1"/>
  <c r="AC51" i="1"/>
  <c r="AC63" i="1"/>
  <c r="AD46" i="1"/>
  <c r="AD51" i="1"/>
  <c r="AD62" i="1"/>
  <c r="AE46" i="1"/>
  <c r="AE51" i="1"/>
  <c r="AE63" i="1"/>
  <c r="Q46" i="1"/>
  <c r="Q51" i="1"/>
  <c r="Q62" i="1"/>
  <c r="Q47" i="1"/>
  <c r="AE17" i="1"/>
  <c r="AE56" i="1"/>
  <c r="AD17" i="1"/>
  <c r="AD56" i="1"/>
  <c r="AC17" i="1"/>
  <c r="AC56" i="1"/>
  <c r="AB17" i="1"/>
  <c r="AB56" i="1"/>
  <c r="AA17" i="1"/>
  <c r="AA56" i="1"/>
  <c r="Z17" i="1"/>
  <c r="Z56" i="1"/>
  <c r="Y17" i="1"/>
  <c r="Y56" i="1"/>
  <c r="X17" i="1"/>
  <c r="X56" i="1"/>
  <c r="W17" i="1"/>
  <c r="W56" i="1"/>
  <c r="V17" i="1"/>
  <c r="V56" i="1"/>
  <c r="U17" i="1"/>
  <c r="U56" i="1"/>
  <c r="T17" i="1"/>
  <c r="T56" i="1"/>
  <c r="S17" i="1"/>
  <c r="S56" i="1"/>
  <c r="R17" i="1"/>
  <c r="R56" i="1"/>
  <c r="AE16" i="1"/>
  <c r="AE55" i="1"/>
  <c r="AD16" i="1"/>
  <c r="AD54" i="1"/>
  <c r="AC16" i="1"/>
  <c r="AC55" i="1"/>
  <c r="AB16" i="1"/>
  <c r="AB54" i="1"/>
  <c r="AA16" i="1"/>
  <c r="AA55" i="1"/>
  <c r="Z16" i="1"/>
  <c r="Z54" i="1"/>
  <c r="Y16" i="1"/>
  <c r="Y55" i="1"/>
  <c r="X16" i="1"/>
  <c r="X54" i="1"/>
  <c r="W16" i="1"/>
  <c r="W55" i="1"/>
  <c r="V16" i="1"/>
  <c r="V54" i="1"/>
  <c r="U16" i="1"/>
  <c r="U55" i="1"/>
  <c r="T16" i="1"/>
  <c r="T54" i="1"/>
  <c r="S16" i="1"/>
  <c r="S55" i="1"/>
  <c r="R16" i="1"/>
  <c r="R54" i="1"/>
  <c r="Q17" i="1"/>
  <c r="Q16" i="1"/>
  <c r="Q54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3" i="1"/>
  <c r="AC62" i="1"/>
  <c r="U62" i="1"/>
  <c r="Y62" i="1"/>
  <c r="AE60" i="1"/>
  <c r="AC60" i="1"/>
  <c r="AA60" i="1"/>
  <c r="Y60" i="1"/>
  <c r="W60" i="1"/>
  <c r="U60" i="1"/>
  <c r="S60" i="1"/>
  <c r="AD59" i="1"/>
  <c r="AD61" i="1"/>
  <c r="AB59" i="1"/>
  <c r="AB61" i="1"/>
  <c r="Z59" i="1"/>
  <c r="Z61" i="1"/>
  <c r="Z97" i="1"/>
  <c r="X59" i="1"/>
  <c r="X61" i="1"/>
  <c r="V59" i="1"/>
  <c r="V61" i="1"/>
  <c r="T59" i="1"/>
  <c r="T61" i="1"/>
  <c r="T96" i="1"/>
  <c r="R59" i="1"/>
  <c r="R61" i="1"/>
  <c r="AE58" i="1"/>
  <c r="AC58" i="1"/>
  <c r="AC97" i="1"/>
  <c r="AA58" i="1"/>
  <c r="Y58" i="1"/>
  <c r="W58" i="1"/>
  <c r="U58" i="1"/>
  <c r="S58" i="1"/>
  <c r="AD55" i="1"/>
  <c r="AB55" i="1"/>
  <c r="Z55" i="1"/>
  <c r="X55" i="1"/>
  <c r="V55" i="1"/>
  <c r="T55" i="1"/>
  <c r="R55" i="1"/>
  <c r="AE54" i="1"/>
  <c r="AC54" i="1"/>
  <c r="AA54" i="1"/>
  <c r="Y54" i="1"/>
  <c r="W54" i="1"/>
  <c r="U54" i="1"/>
  <c r="S54" i="1"/>
  <c r="AE62" i="1"/>
  <c r="AA62" i="1"/>
  <c r="W62" i="1"/>
  <c r="S62" i="1"/>
  <c r="AD60" i="1"/>
  <c r="AD100" i="1"/>
  <c r="AB60" i="1"/>
  <c r="Z60" i="1"/>
  <c r="X60" i="1"/>
  <c r="V60" i="1"/>
  <c r="T60" i="1"/>
  <c r="R60" i="1"/>
  <c r="AE59" i="1"/>
  <c r="AE61" i="1"/>
  <c r="AC59" i="1"/>
  <c r="AC61" i="1"/>
  <c r="AA59" i="1"/>
  <c r="AA61" i="1"/>
  <c r="Y59" i="1"/>
  <c r="Y61" i="1"/>
  <c r="W59" i="1"/>
  <c r="W61" i="1"/>
  <c r="U59" i="1"/>
  <c r="U61" i="1"/>
  <c r="S59" i="1"/>
  <c r="S61" i="1"/>
  <c r="AD58" i="1"/>
  <c r="AB58" i="1"/>
  <c r="AB104" i="1"/>
  <c r="Z58" i="1"/>
  <c r="X58" i="1"/>
  <c r="V58" i="1"/>
  <c r="V102" i="1"/>
  <c r="T58" i="1"/>
  <c r="R58" i="1"/>
  <c r="AD63" i="1"/>
  <c r="AB63" i="1"/>
  <c r="Z63" i="1"/>
  <c r="X63" i="1"/>
  <c r="V63" i="1"/>
  <c r="T63" i="1"/>
  <c r="R63" i="1"/>
  <c r="Q63" i="1"/>
  <c r="Z62" i="1"/>
  <c r="AE47" i="1"/>
  <c r="AE53" i="1"/>
  <c r="AE52" i="1"/>
  <c r="AC47" i="1"/>
  <c r="AC53" i="1"/>
  <c r="AC52" i="1"/>
  <c r="AA47" i="1"/>
  <c r="AA53" i="1"/>
  <c r="AA52" i="1"/>
  <c r="Y47" i="1"/>
  <c r="Y53" i="1"/>
  <c r="Y52" i="1"/>
  <c r="W47" i="1"/>
  <c r="W53" i="1"/>
  <c r="W52" i="1"/>
  <c r="U47" i="1"/>
  <c r="U53" i="1"/>
  <c r="U52" i="1"/>
  <c r="S47" i="1"/>
  <c r="S53" i="1"/>
  <c r="S52" i="1"/>
  <c r="AD52" i="1"/>
  <c r="AD53" i="1"/>
  <c r="AB52" i="1"/>
  <c r="AB53" i="1"/>
  <c r="Z52" i="1"/>
  <c r="Z53" i="1"/>
  <c r="X52" i="1"/>
  <c r="X53" i="1"/>
  <c r="V52" i="1"/>
  <c r="V53" i="1"/>
  <c r="T52" i="1"/>
  <c r="T53" i="1"/>
  <c r="R52" i="1"/>
  <c r="R53" i="1"/>
  <c r="Q56" i="1"/>
  <c r="Q60" i="1"/>
  <c r="Q53" i="1"/>
  <c r="Q48" i="1"/>
  <c r="Q49" i="1"/>
  <c r="Q50" i="1"/>
  <c r="Q52" i="1"/>
  <c r="AE48" i="1"/>
  <c r="AE50" i="1"/>
  <c r="AC48" i="1"/>
  <c r="AC50" i="1"/>
  <c r="AA48" i="1"/>
  <c r="AA50" i="1"/>
  <c r="Y48" i="1"/>
  <c r="Y50" i="1"/>
  <c r="W48" i="1"/>
  <c r="W50" i="1"/>
  <c r="U48" i="1"/>
  <c r="U50" i="1"/>
  <c r="S48" i="1"/>
  <c r="S50" i="1"/>
  <c r="AD47" i="1"/>
  <c r="AD48" i="1"/>
  <c r="AB47" i="1"/>
  <c r="AB48" i="1"/>
  <c r="Z47" i="1"/>
  <c r="Z48" i="1"/>
  <c r="X47" i="1"/>
  <c r="X48" i="1"/>
  <c r="V47" i="1"/>
  <c r="V48" i="1"/>
  <c r="T47" i="1"/>
  <c r="T48" i="1"/>
  <c r="R47" i="1"/>
  <c r="R48" i="1"/>
  <c r="X26" i="1"/>
  <c r="Q59" i="1"/>
  <c r="Q61" i="1"/>
  <c r="Q55" i="1"/>
  <c r="Y26" i="1"/>
  <c r="Y90" i="1" s="1"/>
  <c r="AD50" i="1"/>
  <c r="AB50" i="1"/>
  <c r="Z50" i="1"/>
  <c r="X50" i="1"/>
  <c r="V50" i="1"/>
  <c r="T50" i="1"/>
  <c r="R50" i="1"/>
  <c r="Q58" i="1"/>
  <c r="V28" i="1"/>
  <c r="R49" i="1"/>
  <c r="R68" i="1"/>
  <c r="R70" i="1"/>
  <c r="R76" i="1"/>
  <c r="R78" i="1"/>
  <c r="Z49" i="1"/>
  <c r="Z68" i="1"/>
  <c r="Z70" i="1"/>
  <c r="Z76" i="1"/>
  <c r="Z78" i="1"/>
  <c r="AE49" i="1"/>
  <c r="AE68" i="1"/>
  <c r="AE70" i="1"/>
  <c r="AE76" i="1"/>
  <c r="AE78" i="1"/>
  <c r="T49" i="1"/>
  <c r="T68" i="1"/>
  <c r="T70" i="1"/>
  <c r="T76" i="1"/>
  <c r="T78" i="1"/>
  <c r="AB49" i="1"/>
  <c r="AB68" i="1"/>
  <c r="AB70" i="1"/>
  <c r="AB76" i="1"/>
  <c r="AB78" i="1"/>
  <c r="S49" i="1"/>
  <c r="S68" i="1"/>
  <c r="S70" i="1"/>
  <c r="S76" i="1"/>
  <c r="S78" i="1"/>
  <c r="W49" i="1"/>
  <c r="W68" i="1"/>
  <c r="W70" i="1"/>
  <c r="W76" i="1"/>
  <c r="W78" i="1"/>
  <c r="AA49" i="1"/>
  <c r="AA68" i="1"/>
  <c r="AA70" i="1"/>
  <c r="AA76" i="1"/>
  <c r="AA78" i="1"/>
  <c r="V79" i="1"/>
  <c r="V116" i="1"/>
  <c r="V122" i="1"/>
  <c r="V154" i="1"/>
  <c r="T142" i="1"/>
  <c r="T151" i="1"/>
  <c r="V49" i="1"/>
  <c r="V68" i="1"/>
  <c r="V70" i="1"/>
  <c r="V76" i="1"/>
  <c r="V78" i="1"/>
  <c r="X49" i="1"/>
  <c r="X68" i="1"/>
  <c r="X70" i="1"/>
  <c r="X76" i="1"/>
  <c r="X78" i="1"/>
  <c r="X72" i="1"/>
  <c r="AD49" i="1"/>
  <c r="AD68" i="1"/>
  <c r="AD70" i="1"/>
  <c r="AD76" i="1"/>
  <c r="AD78" i="1"/>
  <c r="U49" i="1"/>
  <c r="U68" i="1"/>
  <c r="U70" i="1"/>
  <c r="U76" i="1"/>
  <c r="U78" i="1"/>
  <c r="Y79" i="1"/>
  <c r="Y49" i="1"/>
  <c r="Y68" i="1"/>
  <c r="Y70" i="1"/>
  <c r="Y76" i="1"/>
  <c r="Y78" i="1"/>
  <c r="AC49" i="1"/>
  <c r="AC68" i="1"/>
  <c r="AC70" i="1"/>
  <c r="AC76" i="1"/>
  <c r="AC78" i="1"/>
  <c r="AB28" i="1"/>
  <c r="Q78" i="1"/>
  <c r="Q76" i="1"/>
  <c r="Q70" i="1"/>
  <c r="Q68" i="1"/>
  <c r="Q73" i="1"/>
  <c r="Q65" i="1"/>
  <c r="Q75" i="1"/>
  <c r="Q67" i="1"/>
  <c r="AC91" i="1"/>
  <c r="Z101" i="1"/>
  <c r="AC65" i="1"/>
  <c r="AC67" i="1"/>
  <c r="AC73" i="1"/>
  <c r="AC75" i="1"/>
  <c r="Y65" i="1"/>
  <c r="Y67" i="1"/>
  <c r="Y73" i="1"/>
  <c r="Y75" i="1"/>
  <c r="U65" i="1"/>
  <c r="U67" i="1"/>
  <c r="U73" i="1"/>
  <c r="U75" i="1"/>
  <c r="V67" i="1"/>
  <c r="V73" i="1"/>
  <c r="V75" i="1"/>
  <c r="V65" i="1"/>
  <c r="AA67" i="1"/>
  <c r="AA65" i="1"/>
  <c r="AA73" i="1"/>
  <c r="AA75" i="1"/>
  <c r="W67" i="1"/>
  <c r="W65" i="1"/>
  <c r="W73" i="1"/>
  <c r="W75" i="1"/>
  <c r="S67" i="1"/>
  <c r="S65" i="1"/>
  <c r="S73" i="1"/>
  <c r="S75" i="1"/>
  <c r="AB97" i="1"/>
  <c r="Z67" i="1"/>
  <c r="Z73" i="1"/>
  <c r="Z75" i="1"/>
  <c r="Z65" i="1"/>
  <c r="V97" i="1"/>
  <c r="AD67" i="1"/>
  <c r="AD73" i="1"/>
  <c r="AD75" i="1"/>
  <c r="AD65" i="1"/>
  <c r="X67" i="1"/>
  <c r="X73" i="1"/>
  <c r="X75" i="1"/>
  <c r="X65" i="1"/>
  <c r="AD97" i="1"/>
  <c r="AB67" i="1"/>
  <c r="AB73" i="1"/>
  <c r="AB75" i="1"/>
  <c r="AB65" i="1"/>
  <c r="T67" i="1"/>
  <c r="T73" i="1"/>
  <c r="T75" i="1"/>
  <c r="T65" i="1"/>
  <c r="AE67" i="1"/>
  <c r="AE65" i="1"/>
  <c r="AE73" i="1"/>
  <c r="AE75" i="1"/>
  <c r="AB98" i="1"/>
  <c r="V89" i="1"/>
  <c r="R67" i="1"/>
  <c r="R73" i="1"/>
  <c r="R75" i="1"/>
  <c r="R65" i="1"/>
  <c r="T90" i="1"/>
  <c r="Z146" i="1"/>
  <c r="Z152" i="1"/>
  <c r="AB114" i="1"/>
  <c r="Y63" i="1"/>
  <c r="X62" i="1"/>
  <c r="W63" i="1"/>
  <c r="V62" i="1"/>
  <c r="U63" i="1"/>
  <c r="T62" i="1"/>
  <c r="S63" i="1"/>
  <c r="R62" i="1"/>
  <c r="T121" i="1"/>
  <c r="T127" i="1"/>
  <c r="X129" i="1"/>
  <c r="Y119" i="1"/>
  <c r="Z154" i="1"/>
  <c r="R26" i="1"/>
  <c r="R71" i="1"/>
  <c r="Y32" i="1"/>
  <c r="Y40" i="1" s="1"/>
  <c r="AD103" i="1"/>
  <c r="AB91" i="1"/>
  <c r="AB139" i="1"/>
  <c r="Z100" i="1"/>
  <c r="X102" i="1"/>
  <c r="V96" i="1"/>
  <c r="Z142" i="1"/>
  <c r="Z151" i="1"/>
  <c r="V121" i="1"/>
  <c r="V127" i="1"/>
  <c r="V129" i="1"/>
  <c r="X119" i="1"/>
  <c r="Y121" i="1"/>
  <c r="Y127" i="1" s="1"/>
  <c r="Y114" i="1"/>
  <c r="X114" i="1"/>
  <c r="Y103" i="1"/>
  <c r="V90" i="1"/>
  <c r="V99" i="1"/>
  <c r="V104" i="1"/>
  <c r="AB99" i="1"/>
  <c r="AD92" i="1"/>
  <c r="AD93" i="1"/>
  <c r="V92" i="1"/>
  <c r="V93" i="1"/>
  <c r="AB89" i="1"/>
  <c r="AB96" i="1"/>
  <c r="Z92" i="1"/>
  <c r="Y104" i="1"/>
  <c r="AC92" i="1"/>
  <c r="Z95" i="1"/>
  <c r="T99" i="1"/>
  <c r="AC66" i="1"/>
  <c r="AC90" i="1"/>
  <c r="AC79" i="1"/>
  <c r="AB146" i="1"/>
  <c r="AB152" i="1"/>
  <c r="Z64" i="1"/>
  <c r="T154" i="1"/>
  <c r="T116" i="1"/>
  <c r="T122" i="1"/>
  <c r="V149" i="1"/>
  <c r="Y92" i="1"/>
  <c r="X97" i="1"/>
  <c r="X95" i="1"/>
  <c r="Y27" i="1"/>
  <c r="Y77" i="1"/>
  <c r="Y72" i="1"/>
  <c r="Y94" i="1"/>
  <c r="Y93" i="1"/>
  <c r="X77" i="1"/>
  <c r="X101" i="1"/>
  <c r="X66" i="1"/>
  <c r="X90" i="1"/>
  <c r="X93" i="1"/>
  <c r="X28" i="1"/>
  <c r="X100" i="1"/>
  <c r="X91" i="1"/>
  <c r="X99" i="1"/>
  <c r="X98" i="1"/>
  <c r="X96" i="1"/>
  <c r="X89" i="1"/>
  <c r="Q26" i="1"/>
  <c r="AB69" i="1"/>
  <c r="AB129" i="1"/>
  <c r="AB124" i="1"/>
  <c r="AB141" i="1"/>
  <c r="AB147" i="1"/>
  <c r="AB140" i="1"/>
  <c r="AB143" i="1"/>
  <c r="AB149" i="1"/>
  <c r="AB144" i="1"/>
  <c r="AB150" i="1"/>
  <c r="AB153" i="1"/>
  <c r="AB121" i="1"/>
  <c r="AB127" i="1"/>
  <c r="Z121" i="1"/>
  <c r="Z127" i="1"/>
  <c r="Z69" i="1"/>
  <c r="Z77" i="1"/>
  <c r="Z66" i="1"/>
  <c r="Z74" i="1"/>
  <c r="Z93" i="1"/>
  <c r="Z129" i="1"/>
  <c r="Z90" i="1"/>
  <c r="Z89" i="1"/>
  <c r="Z99" i="1"/>
  <c r="Z96" i="1"/>
  <c r="Z104" i="1"/>
  <c r="T69" i="1"/>
  <c r="T101" i="1"/>
  <c r="T74" i="1"/>
  <c r="T124" i="1"/>
  <c r="T141" i="1"/>
  <c r="T147" i="1"/>
  <c r="T140" i="1"/>
  <c r="T143" i="1"/>
  <c r="T149" i="1"/>
  <c r="T144" i="1"/>
  <c r="T150" i="1"/>
  <c r="T153" i="1"/>
  <c r="T92" i="1"/>
  <c r="T95" i="1"/>
  <c r="T103" i="1"/>
  <c r="T102" i="1"/>
  <c r="T104" i="1"/>
  <c r="T97" i="1"/>
  <c r="T94" i="1"/>
  <c r="Z27" i="1"/>
  <c r="Z141" i="1"/>
  <c r="Z147" i="1"/>
  <c r="AC28" i="1"/>
  <c r="Y129" i="1"/>
  <c r="X121" i="1"/>
  <c r="X127" i="1"/>
  <c r="V119" i="1"/>
  <c r="T119" i="1"/>
  <c r="T129" i="1"/>
  <c r="AC114" i="1"/>
  <c r="V114" i="1"/>
  <c r="Z114" i="1"/>
  <c r="AD114" i="1"/>
  <c r="Z124" i="1"/>
  <c r="Z149" i="1"/>
  <c r="AC103" i="1"/>
  <c r="T93" i="1"/>
  <c r="V94" i="1"/>
  <c r="V95" i="1"/>
  <c r="V103" i="1"/>
  <c r="V100" i="1"/>
  <c r="AB92" i="1"/>
  <c r="AB95" i="1"/>
  <c r="AB103" i="1"/>
  <c r="AB102" i="1"/>
  <c r="AD91" i="1"/>
  <c r="AD101" i="1"/>
  <c r="AD96" i="1"/>
  <c r="AD104" i="1"/>
  <c r="V91" i="1"/>
  <c r="V101" i="1"/>
  <c r="V98" i="1"/>
  <c r="AB94" i="1"/>
  <c r="AB93" i="1"/>
  <c r="AB101" i="1"/>
  <c r="AB100" i="1"/>
  <c r="Z91" i="1"/>
  <c r="Z98" i="1"/>
  <c r="Y100" i="1"/>
  <c r="AC100" i="1"/>
  <c r="AC89" i="1"/>
  <c r="Z103" i="1"/>
  <c r="Z94" i="1"/>
  <c r="T89" i="1"/>
  <c r="X94" i="1"/>
  <c r="X104" i="1"/>
  <c r="AC102" i="1"/>
  <c r="T98" i="1"/>
  <c r="T91" i="1"/>
  <c r="X103" i="1"/>
  <c r="X92" i="1"/>
  <c r="T100" i="1"/>
  <c r="T28" i="1"/>
  <c r="AC74" i="1"/>
  <c r="AC129" i="1"/>
  <c r="Z119" i="1"/>
  <c r="AB154" i="1"/>
  <c r="AB142" i="1"/>
  <c r="AB151" i="1"/>
  <c r="AB116" i="1"/>
  <c r="AB122" i="1"/>
  <c r="Z102" i="1"/>
  <c r="Z72" i="1"/>
  <c r="X74" i="1"/>
  <c r="X64" i="1"/>
  <c r="T146" i="1"/>
  <c r="T152" i="1"/>
  <c r="T145" i="1"/>
  <c r="T148" i="1"/>
  <c r="T139" i="1"/>
  <c r="V146" i="1"/>
  <c r="V152" i="1"/>
  <c r="V142" i="1"/>
  <c r="V151" i="1"/>
  <c r="V139" i="1"/>
  <c r="Z71" i="1"/>
  <c r="V71" i="1"/>
  <c r="AB64" i="1"/>
  <c r="T77" i="1"/>
  <c r="AC144" i="1"/>
  <c r="AC142" i="1"/>
  <c r="AC151" i="1"/>
  <c r="AC69" i="1"/>
  <c r="AC77" i="1"/>
  <c r="AC64" i="1"/>
  <c r="AC72" i="1"/>
  <c r="AC98" i="1"/>
  <c r="AC27" i="1"/>
  <c r="AC95" i="1"/>
  <c r="AC94" i="1"/>
  <c r="AC99" i="1"/>
  <c r="AC93" i="1"/>
  <c r="AC96" i="1"/>
  <c r="AC104" i="1"/>
  <c r="AC101" i="1"/>
  <c r="V66" i="1"/>
  <c r="V69" i="1"/>
  <c r="V77" i="1"/>
  <c r="V124" i="1"/>
  <c r="V141" i="1"/>
  <c r="V147" i="1"/>
  <c r="V140" i="1"/>
  <c r="V143" i="1"/>
  <c r="V145" i="1"/>
  <c r="V148" i="1"/>
  <c r="V144" i="1"/>
  <c r="V150" i="1"/>
  <c r="V153" i="1"/>
  <c r="Q119" i="1"/>
  <c r="Q129" i="1"/>
  <c r="Q97" i="1"/>
  <c r="Q104" i="1"/>
  <c r="Q90" i="1"/>
  <c r="Q95" i="1"/>
  <c r="Q114" i="1"/>
  <c r="Q94" i="1"/>
  <c r="Q69" i="1"/>
  <c r="Q64" i="1"/>
  <c r="Q146" i="1"/>
  <c r="Q152" i="1"/>
  <c r="Q154" i="1"/>
  <c r="Q96" i="1"/>
  <c r="Q27" i="1"/>
  <c r="Q74" i="1"/>
  <c r="Q93" i="1"/>
  <c r="Q99" i="1"/>
  <c r="Q149" i="1"/>
  <c r="Q28" i="1"/>
  <c r="Q92" i="1"/>
  <c r="Q101" i="1"/>
  <c r="Q98" i="1"/>
  <c r="Q72" i="1"/>
  <c r="Q79" i="1"/>
  <c r="Q77" i="1"/>
  <c r="Q91" i="1"/>
  <c r="Q121" i="1"/>
  <c r="Q127" i="1"/>
  <c r="Q144" i="1"/>
  <c r="Q150" i="1"/>
  <c r="Q153" i="1"/>
  <c r="Q140" i="1"/>
  <c r="Q143" i="1"/>
  <c r="Q145" i="1"/>
  <c r="Q148" i="1"/>
  <c r="Q100" i="1"/>
  <c r="Q124" i="1"/>
  <c r="Q66" i="1"/>
  <c r="Q103" i="1"/>
  <c r="Q102" i="1"/>
  <c r="Q71" i="1"/>
  <c r="Q89" i="1"/>
  <c r="Q139" i="1"/>
  <c r="Q116" i="1"/>
  <c r="Q122" i="1"/>
  <c r="Q142" i="1"/>
  <c r="Q151" i="1"/>
  <c r="R103" i="1"/>
  <c r="R141" i="1"/>
  <c r="R147" i="1"/>
  <c r="R104" i="1"/>
  <c r="R64" i="1"/>
  <c r="R154" i="1"/>
  <c r="U124" i="1"/>
  <c r="U145" i="1"/>
  <c r="U148" i="1"/>
  <c r="U71" i="1"/>
  <c r="U79" i="1"/>
  <c r="U90" i="1"/>
  <c r="U64" i="1"/>
  <c r="U72" i="1"/>
  <c r="U98" i="1"/>
  <c r="U95" i="1"/>
  <c r="U91" i="1"/>
  <c r="U102" i="1"/>
  <c r="U89" i="1"/>
  <c r="U92" i="1"/>
  <c r="U100" i="1"/>
  <c r="U97" i="1"/>
  <c r="U114" i="1"/>
  <c r="U129" i="1"/>
  <c r="U144" i="1"/>
  <c r="U69" i="1"/>
  <c r="U77" i="1"/>
  <c r="U66" i="1"/>
  <c r="U74" i="1"/>
  <c r="U103" i="1"/>
  <c r="U27" i="1"/>
  <c r="U94" i="1"/>
  <c r="U99" i="1"/>
  <c r="U93" i="1"/>
  <c r="U96" i="1"/>
  <c r="U104" i="1"/>
  <c r="U101" i="1"/>
  <c r="U119" i="1"/>
  <c r="U121" i="1"/>
  <c r="U127" i="1"/>
  <c r="Y150" i="1"/>
  <c r="Y153" i="1" s="1"/>
  <c r="R121" i="1"/>
  <c r="R127" i="1"/>
  <c r="R90" i="1"/>
  <c r="R94" i="1"/>
  <c r="R145" i="1"/>
  <c r="R148" i="1"/>
  <c r="R92" i="1"/>
  <c r="R79" i="1"/>
  <c r="Y149" i="1"/>
  <c r="X142" i="1"/>
  <c r="X151" i="1"/>
  <c r="Z144" i="1"/>
  <c r="R95" i="1"/>
  <c r="R97" i="1"/>
  <c r="R119" i="1"/>
  <c r="R101" i="1"/>
  <c r="R99" i="1"/>
  <c r="R146" i="1"/>
  <c r="R152" i="1"/>
  <c r="R140" i="1"/>
  <c r="R143" i="1"/>
  <c r="R77" i="1"/>
  <c r="R74" i="1"/>
  <c r="R144" i="1"/>
  <c r="R27" i="1"/>
  <c r="Y146" i="1"/>
  <c r="Y152" i="1" s="1"/>
  <c r="Y124" i="1"/>
  <c r="X150" i="1"/>
  <c r="X153" i="1"/>
  <c r="X116" i="1"/>
  <c r="X122" i="1"/>
  <c r="AD27" i="1"/>
  <c r="AD139" i="1"/>
  <c r="AD144" i="1"/>
  <c r="AD66" i="1"/>
  <c r="AD74" i="1"/>
  <c r="AD124" i="1"/>
  <c r="AD116" i="1"/>
  <c r="AD122" i="1"/>
  <c r="AD142" i="1"/>
  <c r="AD151" i="1"/>
  <c r="AD149" i="1"/>
  <c r="AD150" i="1"/>
  <c r="AD153" i="1"/>
  <c r="AD72" i="1"/>
  <c r="AD71" i="1"/>
  <c r="AD79" i="1"/>
  <c r="AD129" i="1"/>
  <c r="AD28" i="1"/>
  <c r="AD102" i="1"/>
  <c r="AD94" i="1"/>
  <c r="AD99" i="1"/>
  <c r="AD89" i="1"/>
  <c r="AD141" i="1"/>
  <c r="AD147" i="1"/>
  <c r="AD140" i="1"/>
  <c r="AD143" i="1"/>
  <c r="AD145" i="1"/>
  <c r="AD148" i="1"/>
  <c r="AD146" i="1"/>
  <c r="AD152" i="1"/>
  <c r="AD154" i="1"/>
  <c r="AD64" i="1"/>
  <c r="AD69" i="1"/>
  <c r="AD77" i="1"/>
  <c r="AD90" i="1"/>
  <c r="AD119" i="1"/>
  <c r="R129" i="1"/>
  <c r="R102" i="1"/>
  <c r="R96" i="1"/>
  <c r="R89" i="1"/>
  <c r="R98" i="1"/>
  <c r="R114" i="1"/>
  <c r="R100" i="1"/>
  <c r="R93" i="1"/>
  <c r="R91" i="1"/>
  <c r="R72" i="1"/>
  <c r="R149" i="1"/>
  <c r="R142" i="1"/>
  <c r="R151" i="1"/>
  <c r="R116" i="1"/>
  <c r="R122" i="1"/>
  <c r="R124" i="1"/>
  <c r="R69" i="1"/>
  <c r="R28" i="1"/>
  <c r="R66" i="1"/>
  <c r="R150" i="1"/>
  <c r="R153" i="1"/>
  <c r="R139" i="1"/>
  <c r="AD95" i="1"/>
  <c r="AD98" i="1"/>
  <c r="U116" i="1"/>
  <c r="U122" i="1"/>
  <c r="U142" i="1"/>
  <c r="U151" i="1"/>
  <c r="U139" i="1"/>
  <c r="X27" i="1"/>
  <c r="X71" i="1"/>
  <c r="X79" i="1"/>
  <c r="X124" i="1"/>
  <c r="X141" i="1"/>
  <c r="X147" i="1"/>
  <c r="X140" i="1"/>
  <c r="X143" i="1"/>
  <c r="X149" i="1"/>
  <c r="X146" i="1"/>
  <c r="X152" i="1"/>
  <c r="X154" i="1"/>
  <c r="AC121" i="1"/>
  <c r="AC127" i="1"/>
  <c r="AC140" i="1"/>
  <c r="AC143" i="1"/>
  <c r="AC124" i="1"/>
  <c r="AC141" i="1"/>
  <c r="AC147" i="1"/>
  <c r="AC146" i="1"/>
  <c r="AC152" i="1"/>
  <c r="AC150" i="1"/>
  <c r="AC153" i="1"/>
  <c r="AC154" i="1"/>
  <c r="AC149" i="1"/>
  <c r="Y28" i="1"/>
  <c r="U28" i="1"/>
  <c r="AB27" i="1"/>
  <c r="AB71" i="1"/>
  <c r="AB79" i="1"/>
  <c r="AB66" i="1"/>
  <c r="AB74" i="1"/>
  <c r="AB119" i="1"/>
  <c r="AB90" i="1"/>
  <c r="Z140" i="1"/>
  <c r="Z143" i="1"/>
  <c r="Z150" i="1"/>
  <c r="Z153" i="1"/>
  <c r="Z139" i="1"/>
  <c r="V27" i="1"/>
  <c r="V64" i="1"/>
  <c r="V72" i="1"/>
  <c r="T27" i="1"/>
  <c r="T71" i="1"/>
  <c r="T79" i="1"/>
  <c r="T64" i="1"/>
  <c r="T72" i="1"/>
  <c r="Y145" i="1"/>
  <c r="Y148" i="1" s="1"/>
  <c r="Y144" i="1"/>
  <c r="Y142" i="1"/>
  <c r="Y151" i="1" s="1"/>
  <c r="U149" i="1"/>
  <c r="U154" i="1"/>
  <c r="U150" i="1"/>
  <c r="U153" i="1"/>
  <c r="U146" i="1"/>
  <c r="U152" i="1"/>
  <c r="U141" i="1"/>
  <c r="U147" i="1"/>
  <c r="U140" i="1"/>
  <c r="U143" i="1"/>
  <c r="X144" i="1"/>
  <c r="X145" i="1"/>
  <c r="X148" i="1"/>
  <c r="X139" i="1"/>
  <c r="X69" i="1"/>
  <c r="AC119" i="1"/>
  <c r="Q141" i="1"/>
  <c r="Q147" i="1"/>
  <c r="AC145" i="1"/>
  <c r="AC148" i="1"/>
  <c r="AC139" i="1"/>
  <c r="AC116" i="1"/>
  <c r="AB72" i="1"/>
  <c r="AB77" i="1"/>
  <c r="Z116" i="1"/>
  <c r="Z122" i="1"/>
  <c r="Z145" i="1"/>
  <c r="Z148" i="1"/>
  <c r="AE26" i="1"/>
  <c r="S26" i="1"/>
  <c r="W26" i="1"/>
  <c r="AA26" i="1"/>
  <c r="AD121" i="1"/>
  <c r="AD127" i="1"/>
  <c r="Z28" i="1"/>
  <c r="W71" i="1"/>
  <c r="W79" i="1"/>
  <c r="W69" i="1"/>
  <c r="W124" i="1"/>
  <c r="W141" i="1"/>
  <c r="W147" i="1"/>
  <c r="W146" i="1"/>
  <c r="W152" i="1"/>
  <c r="W150" i="1"/>
  <c r="W153" i="1"/>
  <c r="W154" i="1"/>
  <c r="W149" i="1"/>
  <c r="W66" i="1"/>
  <c r="W74" i="1"/>
  <c r="W98" i="1"/>
  <c r="W101" i="1"/>
  <c r="W27" i="1"/>
  <c r="W91" i="1"/>
  <c r="W96" i="1"/>
  <c r="W104" i="1"/>
  <c r="W99" i="1"/>
  <c r="W102" i="1"/>
  <c r="W89" i="1"/>
  <c r="W77" i="1"/>
  <c r="W116" i="1"/>
  <c r="W122" i="1"/>
  <c r="W140" i="1"/>
  <c r="W143" i="1"/>
  <c r="W142" i="1"/>
  <c r="W151" i="1"/>
  <c r="W139" i="1"/>
  <c r="W144" i="1"/>
  <c r="W145" i="1"/>
  <c r="W148" i="1"/>
  <c r="W64" i="1"/>
  <c r="W72" i="1"/>
  <c r="W93" i="1"/>
  <c r="W94" i="1"/>
  <c r="W90" i="1"/>
  <c r="W95" i="1"/>
  <c r="W92" i="1"/>
  <c r="W114" i="1"/>
  <c r="W119" i="1"/>
  <c r="W129" i="1"/>
  <c r="W121" i="1"/>
  <c r="W127" i="1"/>
  <c r="W100" i="1"/>
  <c r="W103" i="1"/>
  <c r="W97" i="1"/>
  <c r="AE71" i="1"/>
  <c r="AE79" i="1"/>
  <c r="AE96" i="1"/>
  <c r="AE119" i="1"/>
  <c r="AE77" i="1"/>
  <c r="AE116" i="1"/>
  <c r="AE122" i="1"/>
  <c r="AE142" i="1"/>
  <c r="AE151" i="1"/>
  <c r="AE139" i="1"/>
  <c r="AE146" i="1"/>
  <c r="AE152" i="1"/>
  <c r="AE150" i="1"/>
  <c r="AE153" i="1"/>
  <c r="AE154" i="1"/>
  <c r="AE145" i="1"/>
  <c r="AE148" i="1"/>
  <c r="AE64" i="1"/>
  <c r="AE72" i="1"/>
  <c r="AE93" i="1"/>
  <c r="AE27" i="1"/>
  <c r="AE101" i="1"/>
  <c r="AE90" i="1"/>
  <c r="AE98" i="1"/>
  <c r="AE95" i="1"/>
  <c r="AE103" i="1"/>
  <c r="AE100" i="1"/>
  <c r="AE89" i="1"/>
  <c r="AE69" i="1"/>
  <c r="AE121" i="1"/>
  <c r="AE127" i="1"/>
  <c r="AE140" i="1"/>
  <c r="AE143" i="1"/>
  <c r="AE124" i="1"/>
  <c r="AE144" i="1"/>
  <c r="AE141" i="1"/>
  <c r="AE147" i="1"/>
  <c r="AE149" i="1"/>
  <c r="AE129" i="1"/>
  <c r="AE66" i="1"/>
  <c r="AE74" i="1"/>
  <c r="AE104" i="1"/>
  <c r="AE91" i="1"/>
  <c r="AE94" i="1"/>
  <c r="AE102" i="1"/>
  <c r="AE99" i="1"/>
  <c r="AE97" i="1"/>
  <c r="AE92" i="1"/>
  <c r="AE114" i="1"/>
  <c r="AC122" i="1"/>
  <c r="AE28" i="1"/>
  <c r="AA71" i="1"/>
  <c r="AA79" i="1"/>
  <c r="AA119" i="1"/>
  <c r="AA69" i="1"/>
  <c r="AA139" i="1"/>
  <c r="AA146" i="1"/>
  <c r="AA152" i="1"/>
  <c r="AA154" i="1"/>
  <c r="AA129" i="1"/>
  <c r="AA66" i="1"/>
  <c r="AA74" i="1"/>
  <c r="AA98" i="1"/>
  <c r="AA101" i="1"/>
  <c r="AA27" i="1"/>
  <c r="AA91" i="1"/>
  <c r="AA96" i="1"/>
  <c r="AA104" i="1"/>
  <c r="AA99" i="1"/>
  <c r="AA102" i="1"/>
  <c r="AA89" i="1"/>
  <c r="AA77" i="1"/>
  <c r="AA121" i="1"/>
  <c r="AA127" i="1"/>
  <c r="AA116" i="1"/>
  <c r="AA122" i="1"/>
  <c r="AA140" i="1"/>
  <c r="AA143" i="1"/>
  <c r="AA142" i="1"/>
  <c r="AA151" i="1"/>
  <c r="AA124" i="1"/>
  <c r="AA144" i="1"/>
  <c r="AA150" i="1"/>
  <c r="AA153" i="1"/>
  <c r="AA141" i="1"/>
  <c r="AA147" i="1"/>
  <c r="AA145" i="1"/>
  <c r="AA148" i="1"/>
  <c r="AA149" i="1"/>
  <c r="AA64" i="1"/>
  <c r="AA72" i="1"/>
  <c r="AA93" i="1"/>
  <c r="AA94" i="1"/>
  <c r="AA90" i="1"/>
  <c r="AA95" i="1"/>
  <c r="AA92" i="1"/>
  <c r="AA114" i="1"/>
  <c r="AA100" i="1"/>
  <c r="AA103" i="1"/>
  <c r="AA97" i="1"/>
  <c r="S71" i="1"/>
  <c r="S79" i="1"/>
  <c r="S77" i="1"/>
  <c r="S116" i="1"/>
  <c r="S122" i="1"/>
  <c r="S140" i="1"/>
  <c r="S143" i="1"/>
  <c r="S142" i="1"/>
  <c r="S151" i="1"/>
  <c r="S124" i="1"/>
  <c r="S141" i="1"/>
  <c r="S147" i="1"/>
  <c r="S144" i="1"/>
  <c r="S150" i="1"/>
  <c r="S153" i="1"/>
  <c r="S145" i="1"/>
  <c r="S148" i="1"/>
  <c r="S149" i="1"/>
  <c r="S66" i="1"/>
  <c r="S74" i="1"/>
  <c r="S98" i="1"/>
  <c r="S101" i="1"/>
  <c r="S27" i="1"/>
  <c r="S91" i="1"/>
  <c r="S96" i="1"/>
  <c r="S104" i="1"/>
  <c r="S99" i="1"/>
  <c r="S102" i="1"/>
  <c r="S89" i="1"/>
  <c r="S69" i="1"/>
  <c r="S139" i="1"/>
  <c r="S146" i="1"/>
  <c r="S152" i="1"/>
  <c r="S154" i="1"/>
  <c r="S64" i="1"/>
  <c r="S72" i="1"/>
  <c r="S93" i="1"/>
  <c r="S94" i="1"/>
  <c r="S90" i="1"/>
  <c r="S95" i="1"/>
  <c r="S92" i="1"/>
  <c r="S114" i="1"/>
  <c r="S119" i="1"/>
  <c r="S121" i="1"/>
  <c r="S127" i="1"/>
  <c r="S129" i="1"/>
  <c r="S100" i="1"/>
  <c r="S103" i="1"/>
  <c r="S97" i="1"/>
  <c r="S28" i="1"/>
  <c r="W28" i="1"/>
  <c r="AA28" i="1"/>
  <c r="AC43" i="1" l="1"/>
  <c r="AC157" i="1" s="1"/>
  <c r="T37" i="1"/>
  <c r="T130" i="1" s="1"/>
  <c r="R39" i="1"/>
  <c r="R155" i="1" s="1"/>
  <c r="Q43" i="1"/>
  <c r="Q107" i="1" s="1"/>
  <c r="Y39" i="1"/>
  <c r="Y155" i="1" s="1"/>
  <c r="S37" i="1"/>
  <c r="S80" i="1" s="1"/>
  <c r="Q37" i="1"/>
  <c r="Q130" i="1" s="1"/>
  <c r="X43" i="1"/>
  <c r="X157" i="1" s="1"/>
  <c r="V37" i="1"/>
  <c r="V130" i="1" s="1"/>
  <c r="AC37" i="1"/>
  <c r="AC80" i="1" s="1"/>
  <c r="AA37" i="1"/>
  <c r="AA130" i="1" s="1"/>
  <c r="Z37" i="1"/>
  <c r="Z130" i="1" s="1"/>
  <c r="AD43" i="1"/>
  <c r="AD107" i="1" s="1"/>
  <c r="AB43" i="1"/>
  <c r="AB157" i="1" s="1"/>
  <c r="Z43" i="1"/>
  <c r="Z107" i="1" s="1"/>
  <c r="X41" i="1"/>
  <c r="X132" i="1" s="1"/>
  <c r="V43" i="1"/>
  <c r="V107" i="1" s="1"/>
  <c r="T41" i="1"/>
  <c r="T132" i="1" s="1"/>
  <c r="R43" i="1"/>
  <c r="R107" i="1" s="1"/>
  <c r="X39" i="1"/>
  <c r="X155" i="1" s="1"/>
  <c r="V39" i="1"/>
  <c r="V155" i="1" s="1"/>
  <c r="T39" i="1"/>
  <c r="T155" i="1" s="1"/>
  <c r="R37" i="1"/>
  <c r="R80" i="1" s="1"/>
  <c r="Z41" i="1"/>
  <c r="Z82" i="1" s="1"/>
  <c r="R41" i="1"/>
  <c r="R82" i="1" s="1"/>
  <c r="AB41" i="1"/>
  <c r="AB82" i="1" s="1"/>
  <c r="T43" i="1"/>
  <c r="T107" i="1" s="1"/>
  <c r="AD41" i="1"/>
  <c r="AD82" i="1" s="1"/>
  <c r="X37" i="1"/>
  <c r="X80" i="1" s="1"/>
  <c r="V41" i="1"/>
  <c r="V82" i="1" s="1"/>
  <c r="AD39" i="1"/>
  <c r="AD105" i="1" s="1"/>
  <c r="AB39" i="1"/>
  <c r="AB105" i="1" s="1"/>
  <c r="Z39" i="1"/>
  <c r="Z105" i="1" s="1"/>
  <c r="AD37" i="1"/>
  <c r="AD80" i="1" s="1"/>
  <c r="AB37" i="1"/>
  <c r="AB80" i="1" s="1"/>
  <c r="AA39" i="1"/>
  <c r="AA155" i="1" s="1"/>
  <c r="Q41" i="1"/>
  <c r="Q132" i="1" s="1"/>
  <c r="Q39" i="1"/>
  <c r="Q105" i="1" s="1"/>
  <c r="W41" i="1"/>
  <c r="W132" i="1" s="1"/>
  <c r="U41" i="1"/>
  <c r="U82" i="1" s="1"/>
  <c r="AE37" i="1"/>
  <c r="AE80" i="1" s="1"/>
  <c r="W39" i="1"/>
  <c r="W105" i="1" s="1"/>
  <c r="U37" i="1"/>
  <c r="U80" i="1" s="1"/>
  <c r="S39" i="1"/>
  <c r="S155" i="1" s="1"/>
  <c r="AE39" i="1"/>
  <c r="AE105" i="1" s="1"/>
  <c r="W158" i="1"/>
  <c r="W108" i="1"/>
  <c r="U108" i="1"/>
  <c r="U158" i="1"/>
  <c r="S158" i="1"/>
  <c r="S108" i="1"/>
  <c r="V108" i="1"/>
  <c r="V158" i="1"/>
  <c r="T158" i="1"/>
  <c r="T108" i="1"/>
  <c r="T106" i="1"/>
  <c r="T156" i="1"/>
  <c r="AD156" i="1"/>
  <c r="AD106" i="1"/>
  <c r="AB156" i="1"/>
  <c r="AB106" i="1"/>
  <c r="Z156" i="1"/>
  <c r="Z106" i="1"/>
  <c r="W156" i="1"/>
  <c r="W106" i="1"/>
  <c r="R106" i="1"/>
  <c r="R156" i="1"/>
  <c r="AE106" i="1"/>
  <c r="AE156" i="1"/>
  <c r="AC156" i="1"/>
  <c r="AC106" i="1"/>
  <c r="AA106" i="1"/>
  <c r="AA156" i="1"/>
  <c r="X156" i="1"/>
  <c r="X106" i="1"/>
  <c r="V106" i="1"/>
  <c r="V156" i="1"/>
  <c r="Q83" i="1"/>
  <c r="Q133" i="1"/>
  <c r="T83" i="1"/>
  <c r="T133" i="1"/>
  <c r="R133" i="1"/>
  <c r="R83" i="1"/>
  <c r="AE133" i="1"/>
  <c r="AE83" i="1"/>
  <c r="S133" i="1"/>
  <c r="S83" i="1"/>
  <c r="AC39" i="1"/>
  <c r="AC105" i="1" s="1"/>
  <c r="W37" i="1"/>
  <c r="W80" i="1" s="1"/>
  <c r="U39" i="1"/>
  <c r="U155" i="1" s="1"/>
  <c r="AE41" i="1"/>
  <c r="AE82" i="1" s="1"/>
  <c r="AC41" i="1"/>
  <c r="AC132" i="1" s="1"/>
  <c r="AA43" i="1"/>
  <c r="AA157" i="1" s="1"/>
  <c r="Y43" i="1"/>
  <c r="Y157" i="1" s="1"/>
  <c r="W43" i="1"/>
  <c r="W157" i="1" s="1"/>
  <c r="U43" i="1"/>
  <c r="U107" i="1" s="1"/>
  <c r="S41" i="1"/>
  <c r="S82" i="1" s="1"/>
  <c r="AC131" i="1"/>
  <c r="AC81" i="1"/>
  <c r="Q81" i="1"/>
  <c r="Q131" i="1"/>
  <c r="Z83" i="1"/>
  <c r="Z133" i="1"/>
  <c r="X133" i="1"/>
  <c r="X83" i="1"/>
  <c r="V83" i="1"/>
  <c r="V133" i="1"/>
  <c r="W81" i="1"/>
  <c r="W131" i="1"/>
  <c r="AA133" i="1"/>
  <c r="AA83" i="1"/>
  <c r="Y83" i="1"/>
  <c r="Y133" i="1"/>
  <c r="W133" i="1"/>
  <c r="W83" i="1"/>
  <c r="AE131" i="1"/>
  <c r="AE81" i="1"/>
  <c r="AE43" i="1"/>
  <c r="AA41" i="1"/>
  <c r="S43" i="1"/>
  <c r="Y41" i="1"/>
  <c r="Q156" i="1"/>
  <c r="Q106" i="1"/>
  <c r="AE158" i="1"/>
  <c r="AE108" i="1"/>
  <c r="AC108" i="1"/>
  <c r="AC158" i="1"/>
  <c r="AA108" i="1"/>
  <c r="AA158" i="1"/>
  <c r="Y158" i="1"/>
  <c r="Y108" i="1"/>
  <c r="AD133" i="1"/>
  <c r="AD83" i="1"/>
  <c r="AB83" i="1"/>
  <c r="AB133" i="1"/>
  <c r="U156" i="1"/>
  <c r="U106" i="1"/>
  <c r="AB81" i="1"/>
  <c r="AB131" i="1"/>
  <c r="Z81" i="1"/>
  <c r="Z131" i="1"/>
  <c r="X131" i="1"/>
  <c r="X81" i="1"/>
  <c r="U81" i="1"/>
  <c r="U131" i="1"/>
  <c r="S81" i="1"/>
  <c r="S131" i="1"/>
  <c r="X108" i="1"/>
  <c r="X158" i="1"/>
  <c r="Q108" i="1"/>
  <c r="Q158" i="1"/>
  <c r="AD158" i="1"/>
  <c r="AD108" i="1"/>
  <c r="AB108" i="1"/>
  <c r="AB158" i="1"/>
  <c r="Z158" i="1"/>
  <c r="Z108" i="1"/>
  <c r="R108" i="1"/>
  <c r="R158" i="1"/>
  <c r="AC133" i="1"/>
  <c r="AC83" i="1"/>
  <c r="U83" i="1"/>
  <c r="U133" i="1"/>
  <c r="S156" i="1"/>
  <c r="S106" i="1"/>
  <c r="AD131" i="1"/>
  <c r="AD81" i="1"/>
  <c r="AA81" i="1"/>
  <c r="AA131" i="1"/>
  <c r="V81" i="1"/>
  <c r="V131" i="1"/>
  <c r="T131" i="1"/>
  <c r="T81" i="1"/>
  <c r="R131" i="1"/>
  <c r="R81" i="1"/>
  <c r="Y106" i="1"/>
  <c r="Y156" i="1"/>
  <c r="Y131" i="1"/>
  <c r="Y81" i="1"/>
  <c r="Y37" i="1"/>
  <c r="Y139" i="1"/>
  <c r="Y154" i="1"/>
  <c r="Y141" i="1"/>
  <c r="Y147" i="1" s="1"/>
  <c r="Y71" i="1"/>
  <c r="Y66" i="1"/>
  <c r="Y102" i="1"/>
  <c r="Y89" i="1"/>
  <c r="Y97" i="1"/>
  <c r="Y96" i="1"/>
  <c r="Y99" i="1"/>
  <c r="Y98" i="1"/>
  <c r="Y64" i="1"/>
  <c r="Y69" i="1"/>
  <c r="Y140" i="1"/>
  <c r="Y143" i="1" s="1"/>
  <c r="Y116" i="1"/>
  <c r="Y122" i="1" s="1"/>
  <c r="Y95" i="1"/>
  <c r="Y101" i="1"/>
  <c r="Y91" i="1"/>
  <c r="Y74" i="1"/>
  <c r="AD132" i="1" l="1"/>
  <c r="AC107" i="1"/>
  <c r="AC111" i="1" s="1"/>
  <c r="T80" i="1"/>
  <c r="R157" i="1"/>
  <c r="R161" i="1" s="1"/>
  <c r="Q157" i="1"/>
  <c r="X82" i="1"/>
  <c r="X87" i="1" s="1"/>
  <c r="R105" i="1"/>
  <c r="R111" i="1" s="1"/>
  <c r="T157" i="1"/>
  <c r="T162" i="1" s="1"/>
  <c r="R130" i="1"/>
  <c r="X107" i="1"/>
  <c r="Y105" i="1"/>
  <c r="Q80" i="1"/>
  <c r="AC155" i="1"/>
  <c r="AC160" i="1" s="1"/>
  <c r="T105" i="1"/>
  <c r="T111" i="1" s="1"/>
  <c r="S130" i="1"/>
  <c r="V157" i="1"/>
  <c r="V162" i="1" s="1"/>
  <c r="X130" i="1"/>
  <c r="X135" i="1" s="1"/>
  <c r="AD157" i="1"/>
  <c r="R132" i="1"/>
  <c r="Z157" i="1"/>
  <c r="AA80" i="1"/>
  <c r="V80" i="1"/>
  <c r="V84" i="1" s="1"/>
  <c r="AB107" i="1"/>
  <c r="AB109" i="1" s="1"/>
  <c r="AC130" i="1"/>
  <c r="AC136" i="1" s="1"/>
  <c r="X105" i="1"/>
  <c r="AB132" i="1"/>
  <c r="Z80" i="1"/>
  <c r="Z86" i="1" s="1"/>
  <c r="V132" i="1"/>
  <c r="V135" i="1" s="1"/>
  <c r="AE130" i="1"/>
  <c r="AE155" i="1"/>
  <c r="Z132" i="1"/>
  <c r="Z136" i="1" s="1"/>
  <c r="T82" i="1"/>
  <c r="V105" i="1"/>
  <c r="V109" i="1" s="1"/>
  <c r="AB130" i="1"/>
  <c r="Z109" i="1"/>
  <c r="AD110" i="1"/>
  <c r="U132" i="1"/>
  <c r="AD155" i="1"/>
  <c r="S105" i="1"/>
  <c r="U105" i="1"/>
  <c r="U109" i="1" s="1"/>
  <c r="Q155" i="1"/>
  <c r="W130" i="1"/>
  <c r="W137" i="1" s="1"/>
  <c r="AC82" i="1"/>
  <c r="AC85" i="1" s="1"/>
  <c r="U130" i="1"/>
  <c r="AB155" i="1"/>
  <c r="AB159" i="1" s="1"/>
  <c r="W82" i="1"/>
  <c r="W84" i="1" s="1"/>
  <c r="AA105" i="1"/>
  <c r="AD130" i="1"/>
  <c r="Q82" i="1"/>
  <c r="Z155" i="1"/>
  <c r="Q134" i="1"/>
  <c r="Q135" i="1"/>
  <c r="Q137" i="1"/>
  <c r="U157" i="1"/>
  <c r="U159" i="1" s="1"/>
  <c r="Y107" i="1"/>
  <c r="Q136" i="1"/>
  <c r="W155" i="1"/>
  <c r="W159" i="1" s="1"/>
  <c r="AD84" i="1"/>
  <c r="AA107" i="1"/>
  <c r="S132" i="1"/>
  <c r="W107" i="1"/>
  <c r="W112" i="1" s="1"/>
  <c r="AE132" i="1"/>
  <c r="AE85" i="1"/>
  <c r="AE87" i="1"/>
  <c r="AE84" i="1"/>
  <c r="AE86" i="1"/>
  <c r="S84" i="1"/>
  <c r="Y160" i="1"/>
  <c r="Y132" i="1"/>
  <c r="Y82" i="1"/>
  <c r="AA132" i="1"/>
  <c r="AA134" i="1" s="1"/>
  <c r="AA82" i="1"/>
  <c r="AE157" i="1"/>
  <c r="AE107" i="1"/>
  <c r="AE112" i="1" s="1"/>
  <c r="S107" i="1"/>
  <c r="S157" i="1"/>
  <c r="S162" i="1" s="1"/>
  <c r="X162" i="1"/>
  <c r="X160" i="1"/>
  <c r="X159" i="1"/>
  <c r="X161" i="1"/>
  <c r="AA160" i="1"/>
  <c r="AA162" i="1"/>
  <c r="AA161" i="1"/>
  <c r="AA159" i="1"/>
  <c r="Q111" i="1"/>
  <c r="Q109" i="1"/>
  <c r="Q110" i="1"/>
  <c r="Q112" i="1"/>
  <c r="Z110" i="1"/>
  <c r="Z111" i="1"/>
  <c r="R87" i="1"/>
  <c r="R86" i="1"/>
  <c r="R85" i="1"/>
  <c r="R84" i="1"/>
  <c r="AD85" i="1"/>
  <c r="AD86" i="1"/>
  <c r="AD87" i="1"/>
  <c r="AD109" i="1"/>
  <c r="AD112" i="1"/>
  <c r="Y161" i="1"/>
  <c r="T137" i="1"/>
  <c r="T136" i="1"/>
  <c r="T134" i="1"/>
  <c r="T135" i="1"/>
  <c r="S87" i="1"/>
  <c r="S86" i="1"/>
  <c r="U86" i="1"/>
  <c r="U85" i="1"/>
  <c r="U84" i="1"/>
  <c r="U87" i="1"/>
  <c r="AB87" i="1"/>
  <c r="AB85" i="1"/>
  <c r="AB86" i="1"/>
  <c r="AB84" i="1"/>
  <c r="AD111" i="1"/>
  <c r="Z112" i="1"/>
  <c r="S85" i="1"/>
  <c r="Y130" i="1"/>
  <c r="Y80" i="1"/>
  <c r="Y159" i="1"/>
  <c r="Y162" i="1"/>
  <c r="R110" i="1" l="1"/>
  <c r="AD134" i="1"/>
  <c r="Y109" i="1"/>
  <c r="AD160" i="1"/>
  <c r="R134" i="1"/>
  <c r="AC112" i="1"/>
  <c r="AC110" i="1"/>
  <c r="AC109" i="1"/>
  <c r="T87" i="1"/>
  <c r="AB137" i="1"/>
  <c r="R160" i="1"/>
  <c r="R162" i="1"/>
  <c r="R159" i="1"/>
  <c r="Q162" i="1"/>
  <c r="T160" i="1"/>
  <c r="T159" i="1"/>
  <c r="R109" i="1"/>
  <c r="X84" i="1"/>
  <c r="R112" i="1"/>
  <c r="X86" i="1"/>
  <c r="X85" i="1"/>
  <c r="T161" i="1"/>
  <c r="X109" i="1"/>
  <c r="R135" i="1"/>
  <c r="AC161" i="1"/>
  <c r="AB136" i="1"/>
  <c r="V159" i="1"/>
  <c r="Q87" i="1"/>
  <c r="AC159" i="1"/>
  <c r="S134" i="1"/>
  <c r="W134" i="1"/>
  <c r="W136" i="1"/>
  <c r="T112" i="1"/>
  <c r="Z162" i="1"/>
  <c r="V161" i="1"/>
  <c r="AC162" i="1"/>
  <c r="V110" i="1"/>
  <c r="T109" i="1"/>
  <c r="T110" i="1"/>
  <c r="X111" i="1"/>
  <c r="V86" i="1"/>
  <c r="T86" i="1"/>
  <c r="AB112" i="1"/>
  <c r="AB160" i="1"/>
  <c r="Z135" i="1"/>
  <c r="U162" i="1"/>
  <c r="AD161" i="1"/>
  <c r="U136" i="1"/>
  <c r="Q161" i="1"/>
  <c r="AC134" i="1"/>
  <c r="Q160" i="1"/>
  <c r="Z160" i="1"/>
  <c r="AC135" i="1"/>
  <c r="V87" i="1"/>
  <c r="V136" i="1"/>
  <c r="AC87" i="1"/>
  <c r="Z84" i="1"/>
  <c r="AD137" i="1"/>
  <c r="X136" i="1"/>
  <c r="U111" i="1"/>
  <c r="Z87" i="1"/>
  <c r="X112" i="1"/>
  <c r="R137" i="1"/>
  <c r="X137" i="1"/>
  <c r="AB111" i="1"/>
  <c r="AC86" i="1"/>
  <c r="Z134" i="1"/>
  <c r="AA84" i="1"/>
  <c r="U161" i="1"/>
  <c r="Z85" i="1"/>
  <c r="X110" i="1"/>
  <c r="AD136" i="1"/>
  <c r="R136" i="1"/>
  <c r="X134" i="1"/>
  <c r="AB110" i="1"/>
  <c r="AB162" i="1"/>
  <c r="U110" i="1"/>
  <c r="Z137" i="1"/>
  <c r="AA86" i="1"/>
  <c r="AE136" i="1"/>
  <c r="AC84" i="1"/>
  <c r="V111" i="1"/>
  <c r="AD162" i="1"/>
  <c r="V134" i="1"/>
  <c r="T84" i="1"/>
  <c r="AB135" i="1"/>
  <c r="S109" i="1"/>
  <c r="AE162" i="1"/>
  <c r="U134" i="1"/>
  <c r="W87" i="1"/>
  <c r="W85" i="1"/>
  <c r="W86" i="1"/>
  <c r="AA110" i="1"/>
  <c r="Y111" i="1"/>
  <c r="Q159" i="1"/>
  <c r="AD159" i="1"/>
  <c r="Z161" i="1"/>
  <c r="AC137" i="1"/>
  <c r="V85" i="1"/>
  <c r="V137" i="1"/>
  <c r="T85" i="1"/>
  <c r="AB134" i="1"/>
  <c r="V160" i="1"/>
  <c r="W135" i="1"/>
  <c r="AA109" i="1"/>
  <c r="AA111" i="1"/>
  <c r="AA112" i="1"/>
  <c r="U160" i="1"/>
  <c r="W161" i="1"/>
  <c r="W160" i="1"/>
  <c r="S160" i="1"/>
  <c r="AE110" i="1"/>
  <c r="S136" i="1"/>
  <c r="Q86" i="1"/>
  <c r="V112" i="1"/>
  <c r="U137" i="1"/>
  <c r="Z159" i="1"/>
  <c r="AD135" i="1"/>
  <c r="AA87" i="1"/>
  <c r="Y112" i="1"/>
  <c r="AB161" i="1"/>
  <c r="U112" i="1"/>
  <c r="U135" i="1"/>
  <c r="Q85" i="1"/>
  <c r="Q84" i="1"/>
  <c r="Y110" i="1"/>
  <c r="AA85" i="1"/>
  <c r="S110" i="1"/>
  <c r="AE109" i="1"/>
  <c r="S137" i="1"/>
  <c r="S112" i="1"/>
  <c r="AE137" i="1"/>
  <c r="Q138" i="1"/>
  <c r="Y136" i="1"/>
  <c r="AE161" i="1"/>
  <c r="S159" i="1"/>
  <c r="AA135" i="1"/>
  <c r="W109" i="1"/>
  <c r="W162" i="1"/>
  <c r="AA136" i="1"/>
  <c r="AE160" i="1"/>
  <c r="S111" i="1"/>
  <c r="S135" i="1"/>
  <c r="AA137" i="1"/>
  <c r="AE134" i="1"/>
  <c r="AE135" i="1"/>
  <c r="AE88" i="1"/>
  <c r="S161" i="1"/>
  <c r="AE111" i="1"/>
  <c r="W111" i="1"/>
  <c r="W110" i="1"/>
  <c r="S88" i="1"/>
  <c r="AE159" i="1"/>
  <c r="AD88" i="1"/>
  <c r="U88" i="1"/>
  <c r="R88" i="1"/>
  <c r="Z113" i="1"/>
  <c r="AD113" i="1"/>
  <c r="Y163" i="1"/>
  <c r="AB88" i="1"/>
  <c r="T138" i="1"/>
  <c r="Q113" i="1"/>
  <c r="AA163" i="1"/>
  <c r="X163" i="1"/>
  <c r="Y87" i="1"/>
  <c r="Y86" i="1"/>
  <c r="Y85" i="1"/>
  <c r="Y134" i="1"/>
  <c r="Y137" i="1"/>
  <c r="Y135" i="1"/>
  <c r="Y84" i="1"/>
  <c r="AC113" i="1" l="1"/>
  <c r="AB113" i="1"/>
  <c r="R163" i="1"/>
  <c r="Y113" i="1"/>
  <c r="Q163" i="1"/>
  <c r="V163" i="1"/>
  <c r="T163" i="1"/>
  <c r="R113" i="1"/>
  <c r="X88" i="1"/>
  <c r="AD138" i="1"/>
  <c r="AB138" i="1"/>
  <c r="R138" i="1"/>
  <c r="T113" i="1"/>
  <c r="AC163" i="1"/>
  <c r="W138" i="1"/>
  <c r="V113" i="1"/>
  <c r="AA88" i="1"/>
  <c r="Z163" i="1"/>
  <c r="V88" i="1"/>
  <c r="AC88" i="1"/>
  <c r="X113" i="1"/>
  <c r="X138" i="1"/>
  <c r="Z88" i="1"/>
  <c r="Z138" i="1"/>
  <c r="T88" i="1"/>
  <c r="U113" i="1"/>
  <c r="U163" i="1"/>
  <c r="V138" i="1"/>
  <c r="AC138" i="1"/>
  <c r="AD163" i="1"/>
  <c r="AB163" i="1"/>
  <c r="W88" i="1"/>
  <c r="Q88" i="1"/>
  <c r="S138" i="1"/>
  <c r="W163" i="1"/>
  <c r="AA113" i="1"/>
  <c r="U138" i="1"/>
  <c r="AA138" i="1"/>
  <c r="S113" i="1"/>
  <c r="AE113" i="1"/>
  <c r="AE163" i="1"/>
  <c r="S163" i="1"/>
  <c r="AE138" i="1"/>
  <c r="W113" i="1"/>
  <c r="Y88" i="1"/>
  <c r="Y138" i="1"/>
  <c r="P88" i="1" l="1"/>
  <c r="P163" i="1"/>
  <c r="P113" i="1"/>
  <c r="P138" i="1"/>
  <c r="D4" i="1" l="1"/>
  <c r="D5" i="1"/>
  <c r="D6" i="1" l="1"/>
</calcChain>
</file>

<file path=xl/sharedStrings.xml><?xml version="1.0" encoding="utf-8"?>
<sst xmlns="http://schemas.openxmlformats.org/spreadsheetml/2006/main" count="187" uniqueCount="167">
  <si>
    <t>Grid ID</t>
  </si>
  <si>
    <t>Coord.</t>
  </si>
  <si>
    <t>Constraint</t>
  </si>
  <si>
    <t>Displacement</t>
  </si>
  <si>
    <t>x</t>
  </si>
  <si>
    <t>z</t>
  </si>
  <si>
    <t>theta</t>
  </si>
  <si>
    <t>u</t>
  </si>
  <si>
    <t>v</t>
  </si>
  <si>
    <t>w</t>
  </si>
  <si>
    <t>x'</t>
  </si>
  <si>
    <t>z'</t>
  </si>
  <si>
    <t>t</t>
  </si>
  <si>
    <t>nu_x</t>
  </si>
  <si>
    <t>Gxy</t>
  </si>
  <si>
    <t>f1</t>
  </si>
  <si>
    <t>f2</t>
  </si>
  <si>
    <t>T1</t>
  </si>
  <si>
    <t>T2</t>
  </si>
  <si>
    <t>x1</t>
  </si>
  <si>
    <t>z1</t>
  </si>
  <si>
    <t>x2</t>
  </si>
  <si>
    <t>z2</t>
  </si>
  <si>
    <t>b</t>
  </si>
  <si>
    <t>l</t>
  </si>
  <si>
    <t>m</t>
  </si>
  <si>
    <t>u1</t>
  </si>
  <si>
    <t>v1</t>
  </si>
  <si>
    <t>w1</t>
  </si>
  <si>
    <t>theta1</t>
  </si>
  <si>
    <t>u2</t>
  </si>
  <si>
    <t>v2</t>
  </si>
  <si>
    <t>w2</t>
  </si>
  <si>
    <t>theta2</t>
  </si>
  <si>
    <t>ue_1</t>
  </si>
  <si>
    <t>ve_1</t>
  </si>
  <si>
    <t>we_1</t>
  </si>
  <si>
    <t>theta_e_1</t>
  </si>
  <si>
    <t>ue_2</t>
  </si>
  <si>
    <t>ve_2</t>
  </si>
  <si>
    <t>we_2</t>
  </si>
  <si>
    <t>theta_e_2</t>
  </si>
  <si>
    <t>a</t>
  </si>
  <si>
    <t>p</t>
  </si>
  <si>
    <t>I1</t>
  </si>
  <si>
    <t>I2</t>
  </si>
  <si>
    <t>I3</t>
  </si>
  <si>
    <t>I4</t>
  </si>
  <si>
    <t>I5</t>
  </si>
  <si>
    <t>c1</t>
  </si>
  <si>
    <t>c2</t>
  </si>
  <si>
    <t>E1</t>
  </si>
  <si>
    <t>E2</t>
  </si>
  <si>
    <t>G</t>
  </si>
  <si>
    <t>Dx</t>
  </si>
  <si>
    <t>Dy</t>
  </si>
  <si>
    <t>Dxy</t>
  </si>
  <si>
    <t>D1</t>
  </si>
  <si>
    <t>mu_p</t>
  </si>
  <si>
    <t>mu_q</t>
  </si>
  <si>
    <t>K_M/t*d_uv</t>
  </si>
  <si>
    <t>K_B/420/b^3*d_w</t>
  </si>
  <si>
    <t>Kg_M*d_uv</t>
  </si>
  <si>
    <t>Kg_B*d_w</t>
  </si>
  <si>
    <t>Prepared by Toshimi Taki</t>
    <phoneticPr fontId="2"/>
  </si>
  <si>
    <t>1. Purpose</t>
    <phoneticPr fontId="2"/>
  </si>
  <si>
    <t>2. Modelling</t>
    <phoneticPr fontId="2"/>
  </si>
  <si>
    <t>3. Limitation</t>
    <phoneticPr fontId="2"/>
  </si>
  <si>
    <t>Number of Elements: No limitation</t>
    <phoneticPr fontId="2"/>
  </si>
  <si>
    <t>Material Property: Orthotropic Materials</t>
    <phoneticPr fontId="2"/>
  </si>
  <si>
    <t>4. Instruction</t>
    <phoneticPr fontId="2"/>
  </si>
  <si>
    <t>4.1 Modelling</t>
    <phoneticPr fontId="2"/>
  </si>
  <si>
    <t>(1)</t>
    <phoneticPr fontId="2"/>
  </si>
  <si>
    <t>Grid Data</t>
    <phoneticPr fontId="2"/>
  </si>
  <si>
    <t>Define grid points.</t>
    <phoneticPr fontId="2"/>
  </si>
  <si>
    <t>(2)</t>
    <phoneticPr fontId="2"/>
  </si>
  <si>
    <t>Element Data</t>
    <phoneticPr fontId="2"/>
  </si>
  <si>
    <t>Material properties:</t>
    <phoneticPr fontId="2"/>
  </si>
  <si>
    <t>Input following data</t>
    <phoneticPr fontId="2"/>
  </si>
  <si>
    <t>Direction of material principal axis in global coordinate system</t>
    <phoneticPr fontId="2"/>
  </si>
  <si>
    <t>Add rows with copying an existing row, if necessary.</t>
    <phoneticPr fontId="2"/>
  </si>
  <si>
    <t>(3)</t>
    <phoneticPr fontId="2"/>
  </si>
  <si>
    <t>Constraint</t>
    <phoneticPr fontId="2"/>
  </si>
  <si>
    <t>(4)</t>
    <phoneticPr fontId="2"/>
  </si>
  <si>
    <t>External Forces</t>
    <phoneticPr fontId="2"/>
  </si>
  <si>
    <t>4.2 Performing Analysis</t>
    <phoneticPr fontId="2"/>
  </si>
  <si>
    <t>Prepare "Solver". You need to add-in "Solver".</t>
    <phoneticPr fontId="2"/>
  </si>
  <si>
    <t>This spreadsheet analyzes buckling of Stiffened Panel using Principle of Minimum Potential Energy.</t>
    <phoneticPr fontId="2"/>
  </si>
  <si>
    <t>Modelling concept is same as finite strip analysis.</t>
    <phoneticPr fontId="2"/>
  </si>
  <si>
    <t>Number of Grids: 27</t>
    <phoneticPr fontId="2"/>
  </si>
  <si>
    <t>Buckling mode to be analyzed: See figures below</t>
    <phoneticPr fontId="5"/>
  </si>
  <si>
    <t>Modelling method is same as common finite strip analysis.</t>
    <phoneticPr fontId="2"/>
  </si>
  <si>
    <t>Input grid point coordinates in worksheet.</t>
    <phoneticPr fontId="2"/>
  </si>
  <si>
    <t>Input following data for each element in worksheet.</t>
    <phoneticPr fontId="2"/>
  </si>
  <si>
    <t>by Toshimi Taki</t>
    <phoneticPr fontId="2"/>
  </si>
  <si>
    <t>Title:</t>
    <phoneticPr fontId="2"/>
  </si>
  <si>
    <t>Total Strain Energy:</t>
    <phoneticPr fontId="2"/>
  </si>
  <si>
    <t>Energy by External Load:</t>
    <phoneticPr fontId="2"/>
  </si>
  <si>
    <t>Rayleigh Quotient (Buckling Load):</t>
    <phoneticPr fontId="2"/>
  </si>
  <si>
    <t>Data Instruction</t>
    <phoneticPr fontId="2"/>
  </si>
  <si>
    <t>Columns you need to input data</t>
    <phoneticPr fontId="2"/>
  </si>
  <si>
    <t>Target Column for "Solver"</t>
    <phoneticPr fontId="2"/>
  </si>
  <si>
    <t>Parameter Columns for "Solver". You need to change.</t>
    <phoneticPr fontId="2"/>
  </si>
  <si>
    <t>Length, a =</t>
    <phoneticPr fontId="2"/>
  </si>
  <si>
    <t>Half Wave Numer, p =</t>
    <phoneticPr fontId="2"/>
  </si>
  <si>
    <t>Loaded edges are simply supported.</t>
    <phoneticPr fontId="5"/>
  </si>
  <si>
    <t>Edge load is linearly distributed in each strip element.</t>
    <phoneticPr fontId="5"/>
  </si>
  <si>
    <t>Z-Stiffened Panel -- Antisymmetrical Mode</t>
    <phoneticPr fontId="2"/>
  </si>
  <si>
    <t>=-"grid 1"</t>
    <phoneticPr fontId="2"/>
  </si>
  <si>
    <t>u</t>
    <phoneticPr fontId="2"/>
  </si>
  <si>
    <t>v</t>
    <phoneticPr fontId="2"/>
  </si>
  <si>
    <t>w</t>
    <phoneticPr fontId="2"/>
  </si>
  <si>
    <t>Coord. After Buckling</t>
    <phoneticPr fontId="2"/>
  </si>
  <si>
    <t>Young's Moduls, y-direction</t>
    <phoneticPr fontId="2"/>
  </si>
  <si>
    <t>Ey</t>
    <phoneticPr fontId="2"/>
  </si>
  <si>
    <t>Ex</t>
    <phoneticPr fontId="2"/>
  </si>
  <si>
    <t>nu_y</t>
    <phoneticPr fontId="2"/>
  </si>
  <si>
    <t>nu_x</t>
    <phoneticPr fontId="2"/>
  </si>
  <si>
    <t>Young's Moduls, x-direction</t>
    <phoneticPr fontId="2"/>
  </si>
  <si>
    <t>Poisson's Ratio, y-direction</t>
    <phoneticPr fontId="2"/>
  </si>
  <si>
    <t>Poisson's Ratio, x-direction</t>
    <phoneticPr fontId="2"/>
  </si>
  <si>
    <t>Shear Modulus, xy-direction</t>
    <phoneticPr fontId="2"/>
  </si>
  <si>
    <t>Edge Stress at Element Grid 1</t>
    <phoneticPr fontId="2"/>
  </si>
  <si>
    <t>Thickness of Strip Element</t>
    <phoneticPr fontId="2"/>
  </si>
  <si>
    <t>Strip Element ID</t>
    <phoneticPr fontId="2"/>
  </si>
  <si>
    <t>Edge Stress at Element Grid 2</t>
  </si>
  <si>
    <t>Edge Stress Resultant 1</t>
    <phoneticPr fontId="2"/>
  </si>
  <si>
    <t>Edge Stress Resultant 2</t>
  </si>
  <si>
    <t>Coord. Grid 1</t>
    <phoneticPr fontId="2"/>
  </si>
  <si>
    <t>Coord. Grid 2</t>
    <phoneticPr fontId="2"/>
  </si>
  <si>
    <t>Grid 1 of Strip Element</t>
    <phoneticPr fontId="2"/>
  </si>
  <si>
    <t>Grid 2 of Strip Element</t>
  </si>
  <si>
    <t>Width of Strip Element</t>
    <phoneticPr fontId="2"/>
  </si>
  <si>
    <t>Direction Cosine of Edge</t>
    <phoneticPr fontId="2"/>
  </si>
  <si>
    <t>Displacement of Grid 1</t>
    <phoneticPr fontId="2"/>
  </si>
  <si>
    <t>Displacement of Grid 2</t>
    <phoneticPr fontId="2"/>
  </si>
  <si>
    <t>Displacement of Grid 1 in Element Coord.</t>
    <phoneticPr fontId="2"/>
  </si>
  <si>
    <t>Displacement of Grid 2 in Element Coord.</t>
    <phoneticPr fontId="2"/>
  </si>
  <si>
    <t>Parameters</t>
    <phoneticPr fontId="2"/>
  </si>
  <si>
    <t>K_M/t, Membrane Stiffness Matrix</t>
    <phoneticPr fontId="2"/>
  </si>
  <si>
    <t>K_B/420/b^3, Bending Stiffness Matrix</t>
    <phoneticPr fontId="2"/>
  </si>
  <si>
    <t>U_M, Strain Energy of Membrane Deform.</t>
    <phoneticPr fontId="2"/>
  </si>
  <si>
    <t>d_uv, Membrane Displacement</t>
    <phoneticPr fontId="2"/>
  </si>
  <si>
    <t>d_w, Bending Displacement</t>
    <phoneticPr fontId="2"/>
  </si>
  <si>
    <t>U_B, Strain Energy of Bending Deform.</t>
    <phoneticPr fontId="2"/>
  </si>
  <si>
    <t>d_uv, Membrane Displacement</t>
    <phoneticPr fontId="2"/>
  </si>
  <si>
    <t>Kg_B, Geometrical Stiffness Matrix of Bending Deform.</t>
    <phoneticPr fontId="2"/>
  </si>
  <si>
    <t>Kg_M, Geometrical Stiffness Matrix of Membrane Deform.</t>
    <phoneticPr fontId="2"/>
  </si>
  <si>
    <t>Ug_M, Work Done by External Force</t>
    <phoneticPr fontId="2"/>
  </si>
  <si>
    <t>Ug_B, Work Done by External Force</t>
    <phoneticPr fontId="2"/>
  </si>
  <si>
    <t>Fill yellow color to the "Displacement" columns with constraint.</t>
    <phoneticPr fontId="2"/>
  </si>
  <si>
    <t>Ex, Ey, nue_y, and Gxy for principal axis</t>
    <phoneticPr fontId="2"/>
  </si>
  <si>
    <t>For isotoropic material, Ex = Ey, Gxy = 0.5*Ey/(1+nue_y)</t>
    <phoneticPr fontId="2"/>
  </si>
  <si>
    <t>Set parameter columns for optomization in"Solver" setup. The columns are filled in yellow color in Section 4.1 (3).</t>
    <phoneticPr fontId="2"/>
  </si>
  <si>
    <t>(5)</t>
    <phoneticPr fontId="2"/>
  </si>
  <si>
    <t>Seed Displacement Data</t>
    <phoneticPr fontId="5"/>
  </si>
  <si>
    <t>Input seed displacement data in one of "Displacement" column.</t>
    <phoneticPr fontId="5"/>
  </si>
  <si>
    <t>Execute "Solver". You may need to execute "Solver" several times to get converged result.</t>
    <phoneticPr fontId="2"/>
  </si>
  <si>
    <t>Ver. 1.0</t>
    <phoneticPr fontId="2"/>
  </si>
  <si>
    <t>Input external force data in "External Forces" columns (J and K).</t>
    <phoneticPr fontId="2"/>
  </si>
  <si>
    <t>Input notes "Constraint" columns (D through G), if the degree of freedom is constrained.</t>
    <phoneticPr fontId="2"/>
  </si>
  <si>
    <t>Select "Solver" in "Tool" fuction.</t>
    <phoneticPr fontId="2"/>
  </si>
  <si>
    <t>3. Reference</t>
    <phoneticPr fontId="2"/>
  </si>
  <si>
    <t>Li, Z. (2009). "Buckling analysis of the finite strip method and theoretical extension of the constrained finite strip method for general boundary conditions."</t>
    <phoneticPr fontId="5"/>
  </si>
  <si>
    <t xml:space="preserve"> Research Report. Departmenet of Civil Engineering, Johns Hopkins University, Baltimore, MD, USA.</t>
    <phoneticPr fontId="5"/>
  </si>
  <si>
    <t>Speadsheet for Buckling of Thin-Walled Structures</t>
    <phoneticPr fontId="2"/>
  </si>
  <si>
    <t>Deformed Scale 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</si>
</sst>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5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vertical="center"/>
    </xf>
    <xf numFmtId="0" fontId="6" fillId="0" borderId="0" xfId="1" quotePrefix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1" fillId="3" borderId="0" xfId="0" applyFont="1" applyFill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1" fillId="5" borderId="0" xfId="0" applyFont="1" applyFill="1">
      <alignment vertical="center"/>
    </xf>
    <xf numFmtId="0" fontId="6" fillId="5" borderId="0" xfId="0" applyFont="1" applyFill="1">
      <alignment vertical="center"/>
    </xf>
    <xf numFmtId="0" fontId="1" fillId="5" borderId="0" xfId="0" quotePrefix="1" applyFont="1" applyFill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41150816711483E-2"/>
          <c:y val="1.4522821576763486E-2"/>
          <c:w val="0.95508995885621883"/>
          <c:h val="0.96784232365145229"/>
        </c:manualLayout>
      </c:layout>
      <c:scatterChart>
        <c:scatterStyle val="lineMarker"/>
        <c:varyColors val="0"/>
        <c:ser>
          <c:idx val="0"/>
          <c:order val="0"/>
          <c:tx>
            <c:v>Buckling Deformation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analysis!$L$13:$L$43</c:f>
              <c:numCache>
                <c:formatCode>General</c:formatCode>
                <c:ptCount val="31"/>
                <c:pt idx="0">
                  <c:v>-64.983018698594705</c:v>
                </c:pt>
                <c:pt idx="1">
                  <c:v>-46.982666255006095</c:v>
                </c:pt>
                <c:pt idx="2">
                  <c:v>-30.982410810419093</c:v>
                </c:pt>
                <c:pt idx="3">
                  <c:v>-14.982188736357191</c:v>
                </c:pt>
                <c:pt idx="4">
                  <c:v>1.8001755253115984E-2</c:v>
                </c:pt>
                <c:pt idx="5">
                  <c:v>15.018030792184952</c:v>
                </c:pt>
                <c:pt idx="6">
                  <c:v>31.01800109597405</c:v>
                </c:pt>
                <c:pt idx="7">
                  <c:v>47.017908214400762</c:v>
                </c:pt>
                <c:pt idx="8">
                  <c:v>65.017719097914267</c:v>
                </c:pt>
                <c:pt idx="9">
                  <c:v>0.35521547719280322</c:v>
                </c:pt>
                <c:pt idx="10">
                  <c:v>0.83216104215156039</c:v>
                </c:pt>
                <c:pt idx="11">
                  <c:v>1.3951246303225813</c:v>
                </c:pt>
                <c:pt idx="12">
                  <c:v>2.0003113416115905</c:v>
                </c:pt>
                <c:pt idx="13">
                  <c:v>2.6185753586654981</c:v>
                </c:pt>
                <c:pt idx="14">
                  <c:v>-3.381607104924945</c:v>
                </c:pt>
                <c:pt idx="15">
                  <c:v>-9.3835280568535957</c:v>
                </c:pt>
              </c:numCache>
            </c:numRef>
          </c:xVal>
          <c:yVal>
            <c:numRef>
              <c:f>analysis!$M$13:$M$43</c:f>
              <c:numCache>
                <c:formatCode>General</c:formatCode>
                <c:ptCount val="31"/>
                <c:pt idx="0">
                  <c:v>0.73716648687474873</c:v>
                </c:pt>
                <c:pt idx="1">
                  <c:v>0.71996993737678772</c:v>
                </c:pt>
                <c:pt idx="2">
                  <c:v>0.59921823463659873</c:v>
                </c:pt>
                <c:pt idx="3">
                  <c:v>0.38476773323988928</c:v>
                </c:pt>
                <c:pt idx="4">
                  <c:v>0.10803195934539825</c:v>
                </c:pt>
                <c:pt idx="5">
                  <c:v>-0.18386181239138361</c:v>
                </c:pt>
                <c:pt idx="6">
                  <c:v>-0.44344812921633697</c:v>
                </c:pt>
                <c:pt idx="7">
                  <c:v>-0.63103591223630728</c:v>
                </c:pt>
                <c:pt idx="8">
                  <c:v>-0.73716648687474873</c:v>
                </c:pt>
                <c:pt idx="9">
                  <c:v>12.10800435307223</c:v>
                </c:pt>
                <c:pt idx="10">
                  <c:v>24.107730002881713</c:v>
                </c:pt>
                <c:pt idx="11">
                  <c:v>36.107193099567866</c:v>
                </c:pt>
                <c:pt idx="12">
                  <c:v>48.106364762951451</c:v>
                </c:pt>
                <c:pt idx="13">
                  <c:v>60.105202558833206</c:v>
                </c:pt>
                <c:pt idx="14">
                  <c:v>60.414619499208051</c:v>
                </c:pt>
                <c:pt idx="15">
                  <c:v>60.723565748144502</c:v>
                </c:pt>
              </c:numCache>
            </c:numRef>
          </c:yVal>
          <c:smooth val="0"/>
        </c:ser>
        <c:ser>
          <c:idx val="1"/>
          <c:order val="1"/>
          <c:tx>
            <c:v>Before Buckling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analysis!$B$13:$B$43</c:f>
              <c:numCache>
                <c:formatCode>General</c:formatCode>
                <c:ptCount val="31"/>
                <c:pt idx="0">
                  <c:v>-65</c:v>
                </c:pt>
                <c:pt idx="1">
                  <c:v>-47</c:v>
                </c:pt>
                <c:pt idx="2">
                  <c:v>-31</c:v>
                </c:pt>
                <c:pt idx="3">
                  <c:v>-15</c:v>
                </c:pt>
                <c:pt idx="4">
                  <c:v>0</c:v>
                </c:pt>
                <c:pt idx="5">
                  <c:v>15</c:v>
                </c:pt>
                <c:pt idx="6">
                  <c:v>31</c:v>
                </c:pt>
                <c:pt idx="7">
                  <c:v>47</c:v>
                </c:pt>
                <c:pt idx="8">
                  <c:v>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-6</c:v>
                </c:pt>
                <c:pt idx="15">
                  <c:v>-12</c:v>
                </c:pt>
              </c:numCache>
            </c:numRef>
          </c:xVal>
          <c:yVal>
            <c:numRef>
              <c:f>analysis!$C$13:$C$43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24</c:v>
                </c:pt>
                <c:pt idx="11">
                  <c:v>36</c:v>
                </c:pt>
                <c:pt idx="12">
                  <c:v>48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47424"/>
        <c:axId val="129449344"/>
      </c:scatterChart>
      <c:valAx>
        <c:axId val="1294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49344"/>
        <c:crosses val="autoZero"/>
        <c:crossBetween val="midCat"/>
      </c:valAx>
      <c:valAx>
        <c:axId val="1294493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9447424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313388035186303"/>
          <c:y val="6.3833972883132375E-2"/>
          <c:w val="0.16782740211495384"/>
          <c:h val="9.5839041690181329E-2"/>
        </c:manualLayout>
      </c:layout>
      <c:overlay val="0"/>
      <c:spPr>
        <a:solidFill>
          <a:srgbClr val="FFFFFF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pageSetup paperSize="9" orientation="landscape" horizontalDpi="4294967293" vertic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34</xdr:row>
      <xdr:rowOff>142875</xdr:rowOff>
    </xdr:from>
    <xdr:to>
      <xdr:col>6</xdr:col>
      <xdr:colOff>180975</xdr:colOff>
      <xdr:row>50</xdr:row>
      <xdr:rowOff>38100</xdr:rowOff>
    </xdr:to>
    <xdr:pic>
      <xdr:nvPicPr>
        <xdr:cNvPr id="2093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20050"/>
          <a:ext cx="3600450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34</xdr:row>
      <xdr:rowOff>190500</xdr:rowOff>
    </xdr:from>
    <xdr:to>
      <xdr:col>13</xdr:col>
      <xdr:colOff>85725</xdr:colOff>
      <xdr:row>49</xdr:row>
      <xdr:rowOff>209550</xdr:rowOff>
    </xdr:to>
    <xdr:pic>
      <xdr:nvPicPr>
        <xdr:cNvPr id="2094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8067675"/>
          <a:ext cx="3600450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6</xdr:col>
      <xdr:colOff>171450</xdr:colOff>
      <xdr:row>68</xdr:row>
      <xdr:rowOff>85725</xdr:rowOff>
    </xdr:to>
    <xdr:pic>
      <xdr:nvPicPr>
        <xdr:cNvPr id="2095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220575"/>
          <a:ext cx="360045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333379</xdr:colOff>
      <xdr:row>8</xdr:row>
      <xdr:rowOff>59535</xdr:rowOff>
    </xdr:from>
    <xdr:to>
      <xdr:col>11</xdr:col>
      <xdr:colOff>54178</xdr:colOff>
      <xdr:row>24</xdr:row>
      <xdr:rowOff>112591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9" y="1976441"/>
          <a:ext cx="7316987" cy="3672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30</xdr:row>
      <xdr:rowOff>28575</xdr:rowOff>
    </xdr:from>
    <xdr:to>
      <xdr:col>13</xdr:col>
      <xdr:colOff>400050</xdr:colOff>
      <xdr:row>51</xdr:row>
      <xdr:rowOff>47625</xdr:rowOff>
    </xdr:to>
    <xdr:pic>
      <xdr:nvPicPr>
        <xdr:cNvPr id="3089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7010400"/>
          <a:ext cx="6429375" cy="481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647700</xdr:colOff>
      <xdr:row>19</xdr:row>
      <xdr:rowOff>203200</xdr:rowOff>
    </xdr:from>
    <xdr:to>
      <xdr:col>11</xdr:col>
      <xdr:colOff>76200</xdr:colOff>
      <xdr:row>21</xdr:row>
      <xdr:rowOff>63500</xdr:rowOff>
    </xdr:to>
    <xdr:sp macro="" textlink="">
      <xdr:nvSpPr>
        <xdr:cNvPr id="2" name="角丸四角形 1"/>
        <xdr:cNvSpPr/>
      </xdr:nvSpPr>
      <xdr:spPr>
        <a:xfrm>
          <a:off x="5651500" y="4673600"/>
          <a:ext cx="1485900" cy="317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21</xdr:row>
      <xdr:rowOff>63500</xdr:rowOff>
    </xdr:from>
    <xdr:to>
      <xdr:col>12</xdr:col>
      <xdr:colOff>101600</xdr:colOff>
      <xdr:row>38</xdr:row>
      <xdr:rowOff>127000</xdr:rowOff>
    </xdr:to>
    <xdr:cxnSp macro="">
      <xdr:nvCxnSpPr>
        <xdr:cNvPr id="5" name="直線矢印コネクタ 4"/>
        <xdr:cNvCxnSpPr>
          <a:endCxn id="2" idx="2"/>
        </xdr:cNvCxnSpPr>
      </xdr:nvCxnSpPr>
      <xdr:spPr>
        <a:xfrm flipH="1" flipV="1">
          <a:off x="6394450" y="4991100"/>
          <a:ext cx="1454150" cy="3949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workbookViewId="0">
      <selection activeCell="G6" sqref="G6"/>
    </sheetView>
  </sheetViews>
  <sheetFormatPr defaultRowHeight="18" customHeight="1"/>
  <cols>
    <col min="1" max="12" width="9" style="5"/>
    <col min="13" max="13" width="10.25" style="5" customWidth="1"/>
    <col min="14" max="16384" width="9" style="5"/>
  </cols>
  <sheetData>
    <row r="1" spans="1:13" ht="26.25" customHeight="1">
      <c r="A1" s="4" t="s">
        <v>165</v>
      </c>
      <c r="J1" s="5" t="s">
        <v>64</v>
      </c>
      <c r="M1" s="6">
        <v>41664</v>
      </c>
    </row>
    <row r="3" spans="1:13" ht="18" customHeight="1">
      <c r="A3" s="7" t="s">
        <v>65</v>
      </c>
    </row>
    <row r="4" spans="1:13" ht="18" customHeight="1">
      <c r="B4" s="5" t="s">
        <v>87</v>
      </c>
    </row>
    <row r="6" spans="1:13" ht="18" customHeight="1">
      <c r="A6" s="7" t="s">
        <v>66</v>
      </c>
    </row>
    <row r="7" spans="1:13" ht="18" customHeight="1">
      <c r="B7" s="5" t="s">
        <v>88</v>
      </c>
    </row>
    <row r="27" spans="1:2" ht="18" customHeight="1">
      <c r="A27" s="7" t="s">
        <v>67</v>
      </c>
    </row>
    <row r="28" spans="1:2" ht="18" customHeight="1">
      <c r="B28" s="5" t="s">
        <v>89</v>
      </c>
    </row>
    <row r="29" spans="1:2" ht="18" customHeight="1">
      <c r="B29" s="5" t="s">
        <v>68</v>
      </c>
    </row>
    <row r="30" spans="1:2" ht="18" customHeight="1">
      <c r="B30" s="5" t="s">
        <v>69</v>
      </c>
    </row>
    <row r="31" spans="1:2" ht="18" customHeight="1">
      <c r="B31" s="5" t="s">
        <v>90</v>
      </c>
    </row>
    <row r="32" spans="1:2" ht="18" customHeight="1">
      <c r="B32" s="5" t="s">
        <v>105</v>
      </c>
    </row>
    <row r="33" spans="2:2" ht="18" customHeight="1">
      <c r="B33" s="5" t="s">
        <v>106</v>
      </c>
    </row>
    <row r="71" spans="1:2" ht="18" customHeight="1">
      <c r="A71" s="7" t="s">
        <v>70</v>
      </c>
    </row>
    <row r="72" spans="1:2" ht="18" customHeight="1">
      <c r="A72" s="8" t="s">
        <v>71</v>
      </c>
    </row>
    <row r="73" spans="1:2" ht="18" customHeight="1">
      <c r="B73" s="5" t="s">
        <v>91</v>
      </c>
    </row>
    <row r="75" spans="1:2" ht="18" customHeight="1">
      <c r="A75" s="9" t="s">
        <v>72</v>
      </c>
      <c r="B75" s="5" t="s">
        <v>73</v>
      </c>
    </row>
    <row r="76" spans="1:2" ht="18" customHeight="1">
      <c r="B76" s="5" t="s">
        <v>74</v>
      </c>
    </row>
    <row r="77" spans="1:2" ht="18" customHeight="1">
      <c r="B77" s="5" t="s">
        <v>92</v>
      </c>
    </row>
    <row r="79" spans="1:2" ht="18" customHeight="1">
      <c r="A79" s="9" t="s">
        <v>75</v>
      </c>
      <c r="B79" s="5" t="s">
        <v>76</v>
      </c>
    </row>
    <row r="80" spans="1:2" ht="18" customHeight="1">
      <c r="A80" s="9"/>
      <c r="B80" s="5" t="s">
        <v>93</v>
      </c>
    </row>
    <row r="81" spans="1:4" ht="18" customHeight="1">
      <c r="B81" s="5" t="s">
        <v>77</v>
      </c>
      <c r="D81" s="5" t="s">
        <v>78</v>
      </c>
    </row>
    <row r="82" spans="1:4" ht="18" customHeight="1">
      <c r="C82" s="5" t="s">
        <v>151</v>
      </c>
    </row>
    <row r="83" spans="1:4" ht="18" customHeight="1">
      <c r="C83" s="5" t="s">
        <v>79</v>
      </c>
    </row>
    <row r="84" spans="1:4" ht="18" customHeight="1">
      <c r="C84" s="5" t="s">
        <v>152</v>
      </c>
    </row>
    <row r="86" spans="1:4" ht="18" customHeight="1">
      <c r="B86" s="5" t="s">
        <v>80</v>
      </c>
    </row>
    <row r="88" spans="1:4" ht="18" customHeight="1">
      <c r="A88" s="9" t="s">
        <v>81</v>
      </c>
      <c r="B88" s="5" t="s">
        <v>82</v>
      </c>
    </row>
    <row r="89" spans="1:4" ht="18" customHeight="1">
      <c r="B89" s="5" t="s">
        <v>160</v>
      </c>
    </row>
    <row r="90" spans="1:4" ht="18" customHeight="1">
      <c r="B90" s="5" t="s">
        <v>150</v>
      </c>
    </row>
    <row r="92" spans="1:4" ht="18" customHeight="1">
      <c r="A92" s="9" t="s">
        <v>83</v>
      </c>
      <c r="B92" s="5" t="s">
        <v>84</v>
      </c>
    </row>
    <row r="93" spans="1:4" ht="18" customHeight="1">
      <c r="B93" s="5" t="s">
        <v>159</v>
      </c>
    </row>
    <row r="95" spans="1:4" ht="18" customHeight="1">
      <c r="A95" s="9" t="s">
        <v>154</v>
      </c>
      <c r="B95" s="5" t="s">
        <v>155</v>
      </c>
    </row>
    <row r="96" spans="1:4" ht="18" customHeight="1">
      <c r="A96" s="9"/>
      <c r="B96" s="5" t="s">
        <v>156</v>
      </c>
    </row>
    <row r="98" spans="1:2" ht="18" customHeight="1">
      <c r="A98" s="8" t="s">
        <v>85</v>
      </c>
    </row>
    <row r="99" spans="1:2" ht="18" customHeight="1">
      <c r="B99" s="5" t="s">
        <v>86</v>
      </c>
    </row>
    <row r="100" spans="1:2" ht="18" customHeight="1">
      <c r="B100" s="5" t="s">
        <v>161</v>
      </c>
    </row>
    <row r="101" spans="1:2" ht="18" customHeight="1">
      <c r="B101" s="5" t="s">
        <v>153</v>
      </c>
    </row>
    <row r="102" spans="1:2" ht="18" customHeight="1">
      <c r="B102" s="5" t="s">
        <v>157</v>
      </c>
    </row>
    <row r="104" spans="1:2" ht="18" customHeight="1">
      <c r="A104" s="7" t="s">
        <v>162</v>
      </c>
    </row>
    <row r="105" spans="1:2" ht="18" customHeight="1">
      <c r="B105" s="5" t="s">
        <v>163</v>
      </c>
    </row>
    <row r="106" spans="1:2" ht="18" customHeight="1">
      <c r="B106" s="5" t="s">
        <v>164</v>
      </c>
    </row>
  </sheetData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3"/>
  <sheetViews>
    <sheetView tabSelected="1" zoomScale="75" workbookViewId="0">
      <selection activeCell="M7" sqref="M7"/>
    </sheetView>
  </sheetViews>
  <sheetFormatPr defaultRowHeight="18" customHeight="1"/>
  <cols>
    <col min="1" max="1" width="11" style="1" customWidth="1"/>
    <col min="2" max="5" width="9" style="1"/>
    <col min="6" max="6" width="9" style="1" customWidth="1"/>
    <col min="7" max="7" width="9" style="1"/>
    <col min="8" max="8" width="9.625" style="1" customWidth="1"/>
    <col min="9" max="14" width="9" style="1"/>
    <col min="15" max="15" width="40" style="1" customWidth="1"/>
    <col min="16" max="16" width="10" style="1" customWidth="1"/>
    <col min="17" max="19" width="9" style="1" customWidth="1"/>
    <col min="20" max="16384" width="9" style="1"/>
  </cols>
  <sheetData>
    <row r="1" spans="1:37" s="11" customFormat="1" ht="27.75" customHeight="1">
      <c r="A1" s="4" t="s">
        <v>165</v>
      </c>
      <c r="G1" s="10"/>
      <c r="K1" s="11" t="s">
        <v>158</v>
      </c>
      <c r="L1" s="6">
        <v>41664</v>
      </c>
      <c r="M1" s="11" t="s">
        <v>94</v>
      </c>
    </row>
    <row r="2" spans="1:37" s="11" customFormat="1" ht="18" customHeight="1">
      <c r="A2" s="12" t="s">
        <v>95</v>
      </c>
      <c r="B2" s="27" t="s">
        <v>107</v>
      </c>
      <c r="C2" s="28"/>
      <c r="D2" s="28"/>
      <c r="E2" s="28"/>
      <c r="F2" s="28"/>
      <c r="G2" s="28"/>
      <c r="L2" s="13"/>
    </row>
    <row r="3" spans="1:37" ht="18" customHeight="1">
      <c r="J3" s="33" t="s">
        <v>99</v>
      </c>
      <c r="K3" s="34"/>
      <c r="L3" s="29"/>
      <c r="M3" s="15" t="s">
        <v>100</v>
      </c>
      <c r="N3" s="16"/>
      <c r="O3" s="16"/>
      <c r="P3" s="16"/>
      <c r="Q3" s="17"/>
    </row>
    <row r="4" spans="1:37" ht="18" customHeight="1">
      <c r="A4" s="13" t="s">
        <v>96</v>
      </c>
      <c r="D4" s="1">
        <f>P88+P113</f>
        <v>1286.9042248116707</v>
      </c>
      <c r="J4" s="35"/>
      <c r="K4" s="36"/>
      <c r="L4" s="24"/>
      <c r="M4" s="18" t="s">
        <v>101</v>
      </c>
      <c r="N4" s="19"/>
      <c r="O4" s="19"/>
      <c r="P4" s="19"/>
      <c r="Q4" s="20"/>
    </row>
    <row r="5" spans="1:37" ht="18" customHeight="1">
      <c r="A5" s="13" t="s">
        <v>97</v>
      </c>
      <c r="D5" s="1">
        <f>P138+P163</f>
        <v>6.4352928339526283</v>
      </c>
      <c r="J5" s="37"/>
      <c r="K5" s="38"/>
      <c r="L5" s="25"/>
      <c r="M5" s="21" t="s">
        <v>102</v>
      </c>
      <c r="N5" s="22"/>
      <c r="O5" s="22"/>
      <c r="P5" s="22"/>
      <c r="Q5" s="23"/>
    </row>
    <row r="6" spans="1:37" ht="18" customHeight="1">
      <c r="A6" s="1" t="s">
        <v>98</v>
      </c>
      <c r="D6" s="26">
        <f>D4/D5</f>
        <v>199.97601632391294</v>
      </c>
    </row>
    <row r="8" spans="1:37" ht="18" customHeight="1">
      <c r="A8" s="1" t="s">
        <v>103</v>
      </c>
      <c r="B8" s="30">
        <v>400</v>
      </c>
      <c r="G8" s="1" t="s">
        <v>104</v>
      </c>
      <c r="I8" s="30">
        <v>1</v>
      </c>
    </row>
    <row r="9" spans="1:37" ht="18" customHeight="1">
      <c r="L9" s="39" t="s">
        <v>166</v>
      </c>
      <c r="M9" s="30">
        <v>1</v>
      </c>
      <c r="O9" s="1" t="s">
        <v>124</v>
      </c>
      <c r="Q9" s="30">
        <v>1</v>
      </c>
      <c r="R9" s="30">
        <v>2</v>
      </c>
      <c r="S9" s="30">
        <v>3</v>
      </c>
      <c r="T9" s="30">
        <v>4</v>
      </c>
      <c r="U9" s="30">
        <v>5</v>
      </c>
      <c r="V9" s="30">
        <v>6</v>
      </c>
      <c r="W9" s="30">
        <v>7</v>
      </c>
      <c r="X9" s="30">
        <v>8</v>
      </c>
      <c r="Y9" s="30">
        <v>9</v>
      </c>
      <c r="Z9" s="30">
        <v>10</v>
      </c>
      <c r="AA9" s="30">
        <v>11</v>
      </c>
      <c r="AB9" s="30">
        <v>12</v>
      </c>
      <c r="AC9" s="30">
        <v>13</v>
      </c>
      <c r="AD9" s="30">
        <v>14</v>
      </c>
      <c r="AE9" s="30">
        <v>15</v>
      </c>
      <c r="AF9" s="30"/>
      <c r="AG9" s="30"/>
      <c r="AH9" s="30"/>
      <c r="AI9" s="30"/>
      <c r="AJ9" s="30"/>
      <c r="AK9" s="30"/>
    </row>
    <row r="10" spans="1:37" ht="18" customHeight="1">
      <c r="A10" s="1" t="s">
        <v>0</v>
      </c>
      <c r="B10" s="1" t="s">
        <v>1</v>
      </c>
      <c r="D10" s="1" t="s">
        <v>2</v>
      </c>
      <c r="H10" s="1" t="s">
        <v>3</v>
      </c>
      <c r="L10" s="1" t="s">
        <v>112</v>
      </c>
      <c r="O10" s="1" t="s">
        <v>130</v>
      </c>
      <c r="Q10" s="30">
        <v>1</v>
      </c>
      <c r="R10" s="30">
        <v>2</v>
      </c>
      <c r="S10" s="30">
        <v>3</v>
      </c>
      <c r="T10" s="30">
        <v>4</v>
      </c>
      <c r="U10" s="30">
        <v>5</v>
      </c>
      <c r="V10" s="30">
        <v>6</v>
      </c>
      <c r="W10" s="30">
        <v>7</v>
      </c>
      <c r="X10" s="30">
        <v>8</v>
      </c>
      <c r="Y10" s="30">
        <v>5</v>
      </c>
      <c r="Z10" s="30">
        <v>10</v>
      </c>
      <c r="AA10" s="30">
        <v>11</v>
      </c>
      <c r="AB10" s="30">
        <v>12</v>
      </c>
      <c r="AC10" s="30">
        <v>13</v>
      </c>
      <c r="AD10" s="30">
        <v>14</v>
      </c>
      <c r="AE10" s="30">
        <v>15</v>
      </c>
      <c r="AF10" s="30"/>
      <c r="AG10" s="30"/>
      <c r="AH10" s="30"/>
      <c r="AI10" s="30"/>
      <c r="AJ10" s="30"/>
      <c r="AK10" s="30"/>
    </row>
    <row r="11" spans="1:37" ht="18" customHeight="1">
      <c r="B11" s="1" t="s">
        <v>4</v>
      </c>
      <c r="C11" s="1" t="s">
        <v>5</v>
      </c>
      <c r="D11" s="1" t="s">
        <v>109</v>
      </c>
      <c r="E11" s="1" t="s">
        <v>110</v>
      </c>
      <c r="F11" s="1" t="s">
        <v>111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6</v>
      </c>
      <c r="L11" s="1" t="s">
        <v>10</v>
      </c>
      <c r="M11" s="1" t="s">
        <v>11</v>
      </c>
      <c r="O11" s="1" t="s">
        <v>131</v>
      </c>
      <c r="Q11" s="30">
        <v>2</v>
      </c>
      <c r="R11" s="30">
        <v>3</v>
      </c>
      <c r="S11" s="30">
        <v>4</v>
      </c>
      <c r="T11" s="30">
        <v>5</v>
      </c>
      <c r="U11" s="30">
        <v>6</v>
      </c>
      <c r="V11" s="30">
        <v>7</v>
      </c>
      <c r="W11" s="30">
        <v>8</v>
      </c>
      <c r="X11" s="30">
        <v>9</v>
      </c>
      <c r="Y11" s="30">
        <v>10</v>
      </c>
      <c r="Z11" s="30">
        <v>11</v>
      </c>
      <c r="AA11" s="30">
        <v>12</v>
      </c>
      <c r="AB11" s="30">
        <v>13</v>
      </c>
      <c r="AC11" s="30">
        <v>14</v>
      </c>
      <c r="AD11" s="30">
        <v>15</v>
      </c>
      <c r="AE11" s="30">
        <v>16</v>
      </c>
      <c r="AF11" s="30"/>
      <c r="AG11" s="30"/>
      <c r="AH11" s="30"/>
      <c r="AI11" s="30"/>
      <c r="AJ11" s="30"/>
      <c r="AK11" s="30"/>
    </row>
    <row r="12" spans="1:37" ht="18" customHeight="1">
      <c r="O12" s="1" t="s">
        <v>123</v>
      </c>
      <c r="P12" s="1" t="s">
        <v>12</v>
      </c>
      <c r="Q12" s="30">
        <v>3</v>
      </c>
      <c r="R12" s="30">
        <v>3</v>
      </c>
      <c r="S12" s="30">
        <v>3</v>
      </c>
      <c r="T12" s="30">
        <v>3</v>
      </c>
      <c r="U12" s="30">
        <v>3</v>
      </c>
      <c r="V12" s="30">
        <v>3</v>
      </c>
      <c r="W12" s="30">
        <v>3</v>
      </c>
      <c r="X12" s="30">
        <v>3</v>
      </c>
      <c r="Y12" s="30">
        <v>2</v>
      </c>
      <c r="Z12" s="30">
        <v>2</v>
      </c>
      <c r="AA12" s="30">
        <v>2</v>
      </c>
      <c r="AB12" s="30">
        <v>2</v>
      </c>
      <c r="AC12" s="30">
        <v>2</v>
      </c>
      <c r="AD12" s="30">
        <v>2</v>
      </c>
      <c r="AE12" s="30">
        <v>2</v>
      </c>
      <c r="AF12" s="30"/>
      <c r="AG12" s="30"/>
      <c r="AH12" s="30"/>
      <c r="AI12" s="30"/>
      <c r="AJ12" s="30"/>
      <c r="AK12" s="30"/>
    </row>
    <row r="13" spans="1:37" ht="18" customHeight="1">
      <c r="A13" s="1">
        <v>1</v>
      </c>
      <c r="B13" s="30">
        <v>-65</v>
      </c>
      <c r="C13" s="30">
        <v>0</v>
      </c>
      <c r="D13" s="30"/>
      <c r="E13" s="30"/>
      <c r="F13" s="30"/>
      <c r="G13" s="30"/>
      <c r="H13" s="14">
        <v>1.6981301405293563E-2</v>
      </c>
      <c r="I13" s="14">
        <v>9.2968605651362422E-3</v>
      </c>
      <c r="J13" s="14">
        <v>0.73716648687474873</v>
      </c>
      <c r="K13" s="14">
        <v>2.5414875692650113E-3</v>
      </c>
      <c r="L13" s="1">
        <f t="shared" ref="L13:L28" si="0">B13+$M$9*H13</f>
        <v>-64.983018698594705</v>
      </c>
      <c r="M13" s="1">
        <f t="shared" ref="M13:M28" si="1">C13+$M$9*J13</f>
        <v>0.73716648687474873</v>
      </c>
      <c r="O13" s="1" t="s">
        <v>113</v>
      </c>
      <c r="P13" s="1" t="s">
        <v>114</v>
      </c>
      <c r="Q13" s="30">
        <v>70000</v>
      </c>
      <c r="R13" s="30">
        <v>70000</v>
      </c>
      <c r="S13" s="30">
        <v>70000</v>
      </c>
      <c r="T13" s="30">
        <v>70000</v>
      </c>
      <c r="U13" s="30">
        <v>70000</v>
      </c>
      <c r="V13" s="30">
        <v>70000</v>
      </c>
      <c r="W13" s="30">
        <v>70000</v>
      </c>
      <c r="X13" s="30">
        <v>70000</v>
      </c>
      <c r="Y13" s="30">
        <v>70000</v>
      </c>
      <c r="Z13" s="30">
        <v>70000</v>
      </c>
      <c r="AA13" s="30">
        <v>70000</v>
      </c>
      <c r="AB13" s="30">
        <v>70000</v>
      </c>
      <c r="AC13" s="30">
        <v>70000</v>
      </c>
      <c r="AD13" s="30">
        <v>70000</v>
      </c>
      <c r="AE13" s="30">
        <v>70000</v>
      </c>
      <c r="AF13" s="30"/>
      <c r="AG13" s="30"/>
      <c r="AH13" s="30"/>
      <c r="AI13" s="30"/>
      <c r="AJ13" s="30"/>
      <c r="AK13" s="30"/>
    </row>
    <row r="14" spans="1:37" ht="18" customHeight="1">
      <c r="A14" s="1">
        <v>2</v>
      </c>
      <c r="B14" s="30">
        <v>-47</v>
      </c>
      <c r="C14" s="30">
        <v>0</v>
      </c>
      <c r="D14" s="30"/>
      <c r="E14" s="30"/>
      <c r="F14" s="30"/>
      <c r="G14" s="30"/>
      <c r="H14" s="14">
        <v>1.7333744993903645E-2</v>
      </c>
      <c r="I14" s="14">
        <v>7.0937661990849938E-3</v>
      </c>
      <c r="J14" s="14">
        <v>0.71996993737678772</v>
      </c>
      <c r="K14" s="14">
        <v>-4.4711213447057732E-3</v>
      </c>
      <c r="L14" s="1">
        <f t="shared" si="0"/>
        <v>-46.982666255006095</v>
      </c>
      <c r="M14" s="1">
        <f t="shared" si="1"/>
        <v>0.71996993737678772</v>
      </c>
      <c r="O14" s="1" t="s">
        <v>118</v>
      </c>
      <c r="P14" s="1" t="s">
        <v>115</v>
      </c>
      <c r="Q14" s="30">
        <v>70000</v>
      </c>
      <c r="R14" s="30">
        <v>70000</v>
      </c>
      <c r="S14" s="30">
        <v>70000</v>
      </c>
      <c r="T14" s="30">
        <v>70000</v>
      </c>
      <c r="U14" s="30">
        <v>70000</v>
      </c>
      <c r="V14" s="30">
        <v>70000</v>
      </c>
      <c r="W14" s="30">
        <v>70000</v>
      </c>
      <c r="X14" s="30">
        <v>70000</v>
      </c>
      <c r="Y14" s="30">
        <v>70000</v>
      </c>
      <c r="Z14" s="30">
        <v>70000</v>
      </c>
      <c r="AA14" s="30">
        <v>70000</v>
      </c>
      <c r="AB14" s="30">
        <v>70000</v>
      </c>
      <c r="AC14" s="30">
        <v>70000</v>
      </c>
      <c r="AD14" s="30">
        <v>70000</v>
      </c>
      <c r="AE14" s="30">
        <v>70000</v>
      </c>
      <c r="AF14" s="30"/>
      <c r="AG14" s="30"/>
      <c r="AH14" s="30"/>
      <c r="AI14" s="30"/>
      <c r="AJ14" s="30"/>
      <c r="AK14" s="30"/>
    </row>
    <row r="15" spans="1:37" ht="18" customHeight="1">
      <c r="A15" s="1">
        <v>3</v>
      </c>
      <c r="B15" s="30">
        <v>-31</v>
      </c>
      <c r="C15" s="30">
        <v>0</v>
      </c>
      <c r="D15" s="30"/>
      <c r="E15" s="30"/>
      <c r="F15" s="30"/>
      <c r="G15" s="30"/>
      <c r="H15" s="14">
        <v>1.7589189580906033E-2</v>
      </c>
      <c r="I15" s="14">
        <v>5.4096758949143692E-3</v>
      </c>
      <c r="J15" s="14">
        <v>0.59921823463659873</v>
      </c>
      <c r="K15" s="14">
        <v>-1.0563569331974941E-2</v>
      </c>
      <c r="L15" s="1">
        <f t="shared" si="0"/>
        <v>-30.982410810419093</v>
      </c>
      <c r="M15" s="1">
        <f t="shared" si="1"/>
        <v>0.59921823463659873</v>
      </c>
      <c r="O15" s="1" t="s">
        <v>119</v>
      </c>
      <c r="P15" s="1" t="s">
        <v>116</v>
      </c>
      <c r="Q15" s="30">
        <v>0.3</v>
      </c>
      <c r="R15" s="30">
        <v>0.3</v>
      </c>
      <c r="S15" s="30">
        <v>0.3</v>
      </c>
      <c r="T15" s="30">
        <v>0.3</v>
      </c>
      <c r="U15" s="30">
        <v>0.3</v>
      </c>
      <c r="V15" s="30">
        <v>0.3</v>
      </c>
      <c r="W15" s="30">
        <v>0.3</v>
      </c>
      <c r="X15" s="30">
        <v>0.3</v>
      </c>
      <c r="Y15" s="30">
        <v>0.3</v>
      </c>
      <c r="Z15" s="30">
        <v>0.3</v>
      </c>
      <c r="AA15" s="30">
        <v>0.3</v>
      </c>
      <c r="AB15" s="30">
        <v>0.3</v>
      </c>
      <c r="AC15" s="30">
        <v>0.3</v>
      </c>
      <c r="AD15" s="30">
        <v>0.3</v>
      </c>
      <c r="AE15" s="30">
        <v>0.3</v>
      </c>
      <c r="AF15" s="30"/>
      <c r="AG15" s="30"/>
      <c r="AH15" s="30"/>
      <c r="AI15" s="30"/>
      <c r="AJ15" s="30"/>
      <c r="AK15" s="30"/>
    </row>
    <row r="16" spans="1:37" ht="18" customHeight="1">
      <c r="A16" s="1">
        <v>4</v>
      </c>
      <c r="B16" s="30">
        <v>-15</v>
      </c>
      <c r="C16" s="30">
        <v>0</v>
      </c>
      <c r="D16" s="30"/>
      <c r="E16" s="30"/>
      <c r="F16" s="30"/>
      <c r="G16" s="30"/>
      <c r="H16" s="14">
        <v>1.7811263642809771E-2</v>
      </c>
      <c r="I16" s="14">
        <v>3.9147304473591393E-3</v>
      </c>
      <c r="J16" s="14">
        <v>0.38476773323988928</v>
      </c>
      <c r="K16" s="14">
        <v>-1.6129294052879436E-2</v>
      </c>
      <c r="L16" s="1">
        <f t="shared" si="0"/>
        <v>-14.982188736357191</v>
      </c>
      <c r="M16" s="1">
        <f t="shared" si="1"/>
        <v>0.38476773323988928</v>
      </c>
      <c r="O16" s="1" t="s">
        <v>120</v>
      </c>
      <c r="P16" s="1" t="s">
        <v>117</v>
      </c>
      <c r="Q16" s="1">
        <f>Q15/Q13*Q14</f>
        <v>0.3</v>
      </c>
      <c r="R16" s="1">
        <f t="shared" ref="R16:AE16" si="2">R15/R13*R14</f>
        <v>0.3</v>
      </c>
      <c r="S16" s="1">
        <f t="shared" si="2"/>
        <v>0.3</v>
      </c>
      <c r="T16" s="1">
        <f t="shared" si="2"/>
        <v>0.3</v>
      </c>
      <c r="U16" s="1">
        <f t="shared" si="2"/>
        <v>0.3</v>
      </c>
      <c r="V16" s="1">
        <f t="shared" si="2"/>
        <v>0.3</v>
      </c>
      <c r="W16" s="1">
        <f t="shared" si="2"/>
        <v>0.3</v>
      </c>
      <c r="X16" s="1">
        <f t="shared" si="2"/>
        <v>0.3</v>
      </c>
      <c r="Y16" s="1">
        <f t="shared" si="2"/>
        <v>0.3</v>
      </c>
      <c r="Z16" s="1">
        <f t="shared" si="2"/>
        <v>0.3</v>
      </c>
      <c r="AA16" s="1">
        <f t="shared" si="2"/>
        <v>0.3</v>
      </c>
      <c r="AB16" s="1">
        <f t="shared" si="2"/>
        <v>0.3</v>
      </c>
      <c r="AC16" s="1">
        <f t="shared" si="2"/>
        <v>0.3</v>
      </c>
      <c r="AD16" s="1">
        <f t="shared" si="2"/>
        <v>0.3</v>
      </c>
      <c r="AE16" s="1">
        <f t="shared" si="2"/>
        <v>0.3</v>
      </c>
    </row>
    <row r="17" spans="1:37" ht="18" customHeight="1">
      <c r="A17" s="1">
        <v>5</v>
      </c>
      <c r="B17" s="30">
        <v>0</v>
      </c>
      <c r="C17" s="30">
        <v>0</v>
      </c>
      <c r="D17" s="30"/>
      <c r="E17" s="30"/>
      <c r="F17" s="30"/>
      <c r="G17" s="30"/>
      <c r="H17" s="14">
        <v>1.8001755253115984E-2</v>
      </c>
      <c r="I17" s="14">
        <v>2.6301292677846388E-3</v>
      </c>
      <c r="J17" s="14">
        <v>0.10803195934539825</v>
      </c>
      <c r="K17" s="14">
        <v>-2.0645519944158475E-2</v>
      </c>
      <c r="L17" s="1">
        <f t="shared" si="0"/>
        <v>1.8001755253115984E-2</v>
      </c>
      <c r="M17" s="1">
        <f t="shared" si="1"/>
        <v>0.10803195934539825</v>
      </c>
      <c r="O17" s="1" t="s">
        <v>121</v>
      </c>
      <c r="P17" s="1" t="s">
        <v>14</v>
      </c>
      <c r="Q17" s="30">
        <f>Q13/2/(1+Q15)</f>
        <v>26923.076923076922</v>
      </c>
      <c r="R17" s="30">
        <f t="shared" ref="R17:AE17" si="3">R13/2/(1+R15)</f>
        <v>26923.076923076922</v>
      </c>
      <c r="S17" s="30">
        <f t="shared" si="3"/>
        <v>26923.076923076922</v>
      </c>
      <c r="T17" s="30">
        <f t="shared" si="3"/>
        <v>26923.076923076922</v>
      </c>
      <c r="U17" s="30">
        <f t="shared" si="3"/>
        <v>26923.076923076922</v>
      </c>
      <c r="V17" s="30">
        <f t="shared" si="3"/>
        <v>26923.076923076922</v>
      </c>
      <c r="W17" s="30">
        <f t="shared" si="3"/>
        <v>26923.076923076922</v>
      </c>
      <c r="X17" s="30">
        <f t="shared" si="3"/>
        <v>26923.076923076922</v>
      </c>
      <c r="Y17" s="30">
        <f t="shared" si="3"/>
        <v>26923.076923076922</v>
      </c>
      <c r="Z17" s="30">
        <f t="shared" si="3"/>
        <v>26923.076923076922</v>
      </c>
      <c r="AA17" s="30">
        <f t="shared" si="3"/>
        <v>26923.076923076922</v>
      </c>
      <c r="AB17" s="30">
        <f t="shared" si="3"/>
        <v>26923.076923076922</v>
      </c>
      <c r="AC17" s="30">
        <f t="shared" si="3"/>
        <v>26923.076923076922</v>
      </c>
      <c r="AD17" s="30">
        <f t="shared" si="3"/>
        <v>26923.076923076922</v>
      </c>
      <c r="AE17" s="30">
        <f t="shared" si="3"/>
        <v>26923.076923076922</v>
      </c>
      <c r="AF17" s="30"/>
      <c r="AG17" s="30"/>
      <c r="AH17" s="30"/>
      <c r="AI17" s="30"/>
      <c r="AJ17" s="30"/>
      <c r="AK17" s="30"/>
    </row>
    <row r="18" spans="1:37" ht="18" customHeight="1">
      <c r="A18" s="1">
        <v>6</v>
      </c>
      <c r="B18" s="30">
        <v>15</v>
      </c>
      <c r="C18" s="30">
        <v>0</v>
      </c>
      <c r="D18" s="30"/>
      <c r="E18" s="30"/>
      <c r="F18" s="30"/>
      <c r="G18" s="30"/>
      <c r="H18" s="14">
        <v>1.8030792184951967E-2</v>
      </c>
      <c r="I18" s="14">
        <v>7.6118945120855729E-4</v>
      </c>
      <c r="J18" s="14">
        <v>-0.18386181239138361</v>
      </c>
      <c r="K18" s="14">
        <v>-1.8089459390545074E-2</v>
      </c>
      <c r="L18" s="1">
        <f t="shared" si="0"/>
        <v>15.018030792184952</v>
      </c>
      <c r="M18" s="1">
        <f t="shared" si="1"/>
        <v>-0.18386181239138361</v>
      </c>
      <c r="O18" s="1" t="s">
        <v>122</v>
      </c>
      <c r="P18" s="1" t="s">
        <v>15</v>
      </c>
      <c r="Q18" s="30">
        <v>1</v>
      </c>
      <c r="R18" s="30">
        <v>1</v>
      </c>
      <c r="S18" s="30">
        <v>1</v>
      </c>
      <c r="T18" s="30">
        <v>1</v>
      </c>
      <c r="U18" s="30">
        <v>1</v>
      </c>
      <c r="V18" s="30">
        <v>1</v>
      </c>
      <c r="W18" s="30">
        <v>1</v>
      </c>
      <c r="X18" s="30">
        <v>1</v>
      </c>
      <c r="Y18" s="30">
        <v>1</v>
      </c>
      <c r="Z18" s="30">
        <v>1</v>
      </c>
      <c r="AA18" s="30">
        <v>1</v>
      </c>
      <c r="AB18" s="30">
        <v>1</v>
      </c>
      <c r="AC18" s="30">
        <v>1</v>
      </c>
      <c r="AD18" s="30">
        <v>1</v>
      </c>
      <c r="AE18" s="30">
        <v>1</v>
      </c>
      <c r="AF18" s="30"/>
      <c r="AG18" s="30"/>
      <c r="AH18" s="30"/>
      <c r="AI18" s="30"/>
      <c r="AJ18" s="30"/>
      <c r="AK18" s="30"/>
    </row>
    <row r="19" spans="1:37" ht="18" customHeight="1">
      <c r="A19" s="1">
        <v>7</v>
      </c>
      <c r="B19" s="30">
        <v>31</v>
      </c>
      <c r="C19" s="30">
        <v>0</v>
      </c>
      <c r="D19" s="30"/>
      <c r="E19" s="30"/>
      <c r="F19" s="30"/>
      <c r="G19" s="30"/>
      <c r="H19" s="14">
        <v>1.8001095974051442E-2</v>
      </c>
      <c r="I19" s="14">
        <v>-1.2006622007938253E-3</v>
      </c>
      <c r="J19" s="14">
        <v>-0.44344812921633697</v>
      </c>
      <c r="K19" s="14">
        <v>-1.4158047960854174E-2</v>
      </c>
      <c r="L19" s="1">
        <f t="shared" si="0"/>
        <v>31.01800109597405</v>
      </c>
      <c r="M19" s="1">
        <f t="shared" si="1"/>
        <v>-0.44344812921633697</v>
      </c>
      <c r="O19" s="1" t="s">
        <v>125</v>
      </c>
      <c r="P19" s="1" t="s">
        <v>16</v>
      </c>
      <c r="Q19" s="30">
        <v>1</v>
      </c>
      <c r="R19" s="30">
        <v>1</v>
      </c>
      <c r="S19" s="30">
        <v>1</v>
      </c>
      <c r="T19" s="30">
        <v>1</v>
      </c>
      <c r="U19" s="30">
        <v>1</v>
      </c>
      <c r="V19" s="30">
        <v>1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30">
        <v>1</v>
      </c>
      <c r="AE19" s="30">
        <v>1</v>
      </c>
      <c r="AF19" s="30"/>
      <c r="AG19" s="30"/>
      <c r="AH19" s="30"/>
      <c r="AI19" s="30"/>
      <c r="AJ19" s="30"/>
      <c r="AK19" s="30"/>
    </row>
    <row r="20" spans="1:37" ht="18" customHeight="1">
      <c r="A20" s="1">
        <v>8</v>
      </c>
      <c r="B20" s="30">
        <v>47</v>
      </c>
      <c r="C20" s="30">
        <v>0</v>
      </c>
      <c r="D20" s="30"/>
      <c r="E20" s="30"/>
      <c r="F20" s="30"/>
      <c r="G20" s="30"/>
      <c r="H20" s="14">
        <v>1.7908214400762387E-2</v>
      </c>
      <c r="I20" s="14">
        <v>-3.2025402019514159E-3</v>
      </c>
      <c r="J20" s="14">
        <v>-0.63103591223630728</v>
      </c>
      <c r="K20" s="14">
        <v>-9.1288031157160335E-3</v>
      </c>
      <c r="L20" s="1">
        <f t="shared" si="0"/>
        <v>47.017908214400762</v>
      </c>
      <c r="M20" s="1">
        <f t="shared" si="1"/>
        <v>-0.63103591223630728</v>
      </c>
      <c r="O20" s="1" t="s">
        <v>126</v>
      </c>
      <c r="P20" s="1" t="s">
        <v>17</v>
      </c>
      <c r="Q20" s="3">
        <f>Q18*Q12</f>
        <v>3</v>
      </c>
      <c r="R20" s="3">
        <f t="shared" ref="R20:AE20" si="4">R18*R12</f>
        <v>3</v>
      </c>
      <c r="S20" s="3">
        <f t="shared" si="4"/>
        <v>3</v>
      </c>
      <c r="T20" s="3">
        <f t="shared" si="4"/>
        <v>3</v>
      </c>
      <c r="U20" s="3">
        <f t="shared" si="4"/>
        <v>3</v>
      </c>
      <c r="V20" s="3">
        <f t="shared" si="4"/>
        <v>3</v>
      </c>
      <c r="W20" s="3">
        <f t="shared" si="4"/>
        <v>3</v>
      </c>
      <c r="X20" s="3">
        <f t="shared" si="4"/>
        <v>3</v>
      </c>
      <c r="Y20" s="3">
        <f t="shared" si="4"/>
        <v>2</v>
      </c>
      <c r="Z20" s="3">
        <f t="shared" si="4"/>
        <v>2</v>
      </c>
      <c r="AA20" s="3">
        <f t="shared" si="4"/>
        <v>2</v>
      </c>
      <c r="AB20" s="3">
        <f t="shared" si="4"/>
        <v>2</v>
      </c>
      <c r="AC20" s="3">
        <f t="shared" si="4"/>
        <v>2</v>
      </c>
      <c r="AD20" s="3">
        <f t="shared" si="4"/>
        <v>2</v>
      </c>
      <c r="AE20" s="3">
        <f t="shared" si="4"/>
        <v>2</v>
      </c>
      <c r="AF20" s="3"/>
      <c r="AG20" s="3"/>
      <c r="AH20" s="3"/>
      <c r="AI20" s="3"/>
      <c r="AJ20" s="3"/>
      <c r="AK20" s="3"/>
    </row>
    <row r="21" spans="1:37" ht="18" customHeight="1">
      <c r="A21" s="1">
        <v>9</v>
      </c>
      <c r="B21" s="30">
        <v>65</v>
      </c>
      <c r="C21" s="30">
        <v>0</v>
      </c>
      <c r="D21" s="30"/>
      <c r="E21" s="30"/>
      <c r="F21" s="32" t="s">
        <v>108</v>
      </c>
      <c r="G21" s="32" t="s">
        <v>108</v>
      </c>
      <c r="H21" s="14">
        <v>1.7719097914259789E-2</v>
      </c>
      <c r="I21" s="14">
        <v>-5.5957137981857193E-3</v>
      </c>
      <c r="J21" s="31">
        <f>-J13</f>
        <v>-0.73716648687474873</v>
      </c>
      <c r="K21" s="31">
        <f>-K13</f>
        <v>-2.5414875692650113E-3</v>
      </c>
      <c r="L21" s="1">
        <f t="shared" si="0"/>
        <v>65.017719097914267</v>
      </c>
      <c r="M21" s="1">
        <f t="shared" si="1"/>
        <v>-0.73716648687474873</v>
      </c>
      <c r="O21" s="1" t="s">
        <v>127</v>
      </c>
      <c r="P21" s="1" t="s">
        <v>18</v>
      </c>
      <c r="Q21" s="3">
        <f>Q19*Q12</f>
        <v>3</v>
      </c>
      <c r="R21" s="3">
        <f t="shared" ref="R21:AE21" si="5">R19*R12</f>
        <v>3</v>
      </c>
      <c r="S21" s="3">
        <f t="shared" si="5"/>
        <v>3</v>
      </c>
      <c r="T21" s="3">
        <f t="shared" si="5"/>
        <v>3</v>
      </c>
      <c r="U21" s="3">
        <f t="shared" si="5"/>
        <v>3</v>
      </c>
      <c r="V21" s="3">
        <f t="shared" si="5"/>
        <v>3</v>
      </c>
      <c r="W21" s="3">
        <f t="shared" si="5"/>
        <v>3</v>
      </c>
      <c r="X21" s="3">
        <f t="shared" si="5"/>
        <v>3</v>
      </c>
      <c r="Y21" s="3">
        <f t="shared" si="5"/>
        <v>2</v>
      </c>
      <c r="Z21" s="3">
        <f t="shared" si="5"/>
        <v>2</v>
      </c>
      <c r="AA21" s="3">
        <f t="shared" si="5"/>
        <v>2</v>
      </c>
      <c r="AB21" s="3">
        <f t="shared" si="5"/>
        <v>2</v>
      </c>
      <c r="AC21" s="3">
        <f t="shared" si="5"/>
        <v>2</v>
      </c>
      <c r="AD21" s="3">
        <f t="shared" si="5"/>
        <v>2</v>
      </c>
      <c r="AE21" s="3">
        <f t="shared" si="5"/>
        <v>2</v>
      </c>
      <c r="AF21" s="3"/>
      <c r="AG21" s="3"/>
      <c r="AH21" s="3"/>
      <c r="AI21" s="3"/>
      <c r="AJ21" s="3"/>
      <c r="AK21" s="3"/>
    </row>
    <row r="22" spans="1:37" ht="18" customHeight="1">
      <c r="A22" s="1">
        <v>10</v>
      </c>
      <c r="B22" s="30">
        <v>0</v>
      </c>
      <c r="C22" s="30">
        <v>12</v>
      </c>
      <c r="D22" s="30"/>
      <c r="E22" s="30"/>
      <c r="F22" s="30"/>
      <c r="G22" s="30"/>
      <c r="H22" s="14">
        <v>0.35521547719280322</v>
      </c>
      <c r="I22" s="14">
        <v>-6.7629612428532554E-3</v>
      </c>
      <c r="J22" s="14">
        <v>0.10800435307223101</v>
      </c>
      <c r="K22" s="14">
        <v>-3.4721047388227219E-2</v>
      </c>
      <c r="L22" s="1">
        <f t="shared" si="0"/>
        <v>0.35521547719280322</v>
      </c>
      <c r="M22" s="1">
        <f t="shared" si="1"/>
        <v>12.10800435307223</v>
      </c>
      <c r="O22" s="1" t="s">
        <v>128</v>
      </c>
      <c r="P22" s="1" t="s">
        <v>19</v>
      </c>
      <c r="Q22" s="1">
        <f>LOOKUP(Q10,$A$13:$A$39,$B$13:$B$39)</f>
        <v>-65</v>
      </c>
      <c r="R22" s="1">
        <f t="shared" ref="R22:AE22" si="6">LOOKUP(R10,$A$13:$A$39,$B$13:$B$39)</f>
        <v>-47</v>
      </c>
      <c r="S22" s="1">
        <f t="shared" si="6"/>
        <v>-31</v>
      </c>
      <c r="T22" s="1">
        <f t="shared" si="6"/>
        <v>-15</v>
      </c>
      <c r="U22" s="1">
        <f t="shared" si="6"/>
        <v>0</v>
      </c>
      <c r="V22" s="1">
        <f t="shared" si="6"/>
        <v>15</v>
      </c>
      <c r="W22" s="1">
        <f t="shared" si="6"/>
        <v>31</v>
      </c>
      <c r="X22" s="1">
        <f t="shared" si="6"/>
        <v>47</v>
      </c>
      <c r="Y22" s="1">
        <f t="shared" si="6"/>
        <v>0</v>
      </c>
      <c r="Z22" s="1">
        <f t="shared" si="6"/>
        <v>0</v>
      </c>
      <c r="AA22" s="1">
        <f t="shared" si="6"/>
        <v>0</v>
      </c>
      <c r="AB22" s="1">
        <f t="shared" si="6"/>
        <v>0</v>
      </c>
      <c r="AC22" s="1">
        <f t="shared" si="6"/>
        <v>0</v>
      </c>
      <c r="AD22" s="1">
        <f t="shared" si="6"/>
        <v>0</v>
      </c>
      <c r="AE22" s="1">
        <f t="shared" si="6"/>
        <v>-6</v>
      </c>
    </row>
    <row r="23" spans="1:37" ht="18" customHeight="1">
      <c r="A23" s="1">
        <v>11</v>
      </c>
      <c r="B23" s="30">
        <v>0</v>
      </c>
      <c r="C23" s="30">
        <v>24</v>
      </c>
      <c r="D23" s="30"/>
      <c r="E23" s="30"/>
      <c r="F23" s="30"/>
      <c r="G23" s="30"/>
      <c r="H23" s="14">
        <v>0.83216104215156039</v>
      </c>
      <c r="I23" s="14">
        <v>-1.6301434216842214E-2</v>
      </c>
      <c r="J23" s="14">
        <v>0.10773000288171181</v>
      </c>
      <c r="K23" s="14">
        <v>-4.4018631342261159E-2</v>
      </c>
      <c r="L23" s="1">
        <f t="shared" si="0"/>
        <v>0.83216104215156039</v>
      </c>
      <c r="M23" s="1">
        <f t="shared" si="1"/>
        <v>24.107730002881713</v>
      </c>
      <c r="P23" s="1" t="s">
        <v>20</v>
      </c>
      <c r="Q23" s="1">
        <f>LOOKUP(Q10,$A$13:$A$39,$C$13:$C$39)</f>
        <v>0</v>
      </c>
      <c r="R23" s="1">
        <f t="shared" ref="R23:AE23" si="7">LOOKUP(R10,$A$13:$A$39,$C$13:$C$39)</f>
        <v>0</v>
      </c>
      <c r="S23" s="1">
        <f t="shared" si="7"/>
        <v>0</v>
      </c>
      <c r="T23" s="1">
        <f t="shared" si="7"/>
        <v>0</v>
      </c>
      <c r="U23" s="1">
        <f t="shared" si="7"/>
        <v>0</v>
      </c>
      <c r="V23" s="1">
        <f t="shared" si="7"/>
        <v>0</v>
      </c>
      <c r="W23" s="1">
        <f t="shared" si="7"/>
        <v>0</v>
      </c>
      <c r="X23" s="1">
        <f t="shared" si="7"/>
        <v>0</v>
      </c>
      <c r="Y23" s="1">
        <f t="shared" si="7"/>
        <v>0</v>
      </c>
      <c r="Z23" s="1">
        <f t="shared" si="7"/>
        <v>12</v>
      </c>
      <c r="AA23" s="1">
        <f t="shared" si="7"/>
        <v>24</v>
      </c>
      <c r="AB23" s="1">
        <f t="shared" si="7"/>
        <v>36</v>
      </c>
      <c r="AC23" s="1">
        <f t="shared" si="7"/>
        <v>48</v>
      </c>
      <c r="AD23" s="1">
        <f t="shared" si="7"/>
        <v>60</v>
      </c>
      <c r="AE23" s="1">
        <f t="shared" si="7"/>
        <v>60</v>
      </c>
    </row>
    <row r="24" spans="1:37" ht="18" customHeight="1">
      <c r="A24" s="1">
        <v>12</v>
      </c>
      <c r="B24" s="30">
        <v>0</v>
      </c>
      <c r="C24" s="30">
        <v>36</v>
      </c>
      <c r="D24" s="30"/>
      <c r="E24" s="30"/>
      <c r="F24" s="30"/>
      <c r="G24" s="30"/>
      <c r="H24" s="14">
        <v>1.3951246303225813</v>
      </c>
      <c r="I24" s="14">
        <v>-2.6182997184131671E-2</v>
      </c>
      <c r="J24" s="14">
        <v>0.10719309956786272</v>
      </c>
      <c r="K24" s="14">
        <v>-4.919374037594311E-2</v>
      </c>
      <c r="L24" s="1">
        <f t="shared" si="0"/>
        <v>1.3951246303225813</v>
      </c>
      <c r="M24" s="1">
        <f t="shared" si="1"/>
        <v>36.107193099567866</v>
      </c>
      <c r="O24" s="1" t="s">
        <v>129</v>
      </c>
      <c r="P24" s="1" t="s">
        <v>21</v>
      </c>
      <c r="Q24" s="1">
        <f>LOOKUP(Q11,$A$13:$A$39,$B$13:$B$39)</f>
        <v>-47</v>
      </c>
      <c r="R24" s="1">
        <f t="shared" ref="R24:AE24" si="8">LOOKUP(R11,$A$13:$A$39,$B$13:$B$39)</f>
        <v>-31</v>
      </c>
      <c r="S24" s="1">
        <f t="shared" si="8"/>
        <v>-15</v>
      </c>
      <c r="T24" s="1">
        <f t="shared" si="8"/>
        <v>0</v>
      </c>
      <c r="U24" s="1">
        <f t="shared" si="8"/>
        <v>15</v>
      </c>
      <c r="V24" s="1">
        <f t="shared" si="8"/>
        <v>31</v>
      </c>
      <c r="W24" s="1">
        <f t="shared" si="8"/>
        <v>47</v>
      </c>
      <c r="X24" s="1">
        <f t="shared" si="8"/>
        <v>65</v>
      </c>
      <c r="Y24" s="1">
        <f t="shared" si="8"/>
        <v>0</v>
      </c>
      <c r="Z24" s="1">
        <f t="shared" si="8"/>
        <v>0</v>
      </c>
      <c r="AA24" s="1">
        <f t="shared" si="8"/>
        <v>0</v>
      </c>
      <c r="AB24" s="1">
        <f t="shared" si="8"/>
        <v>0</v>
      </c>
      <c r="AC24" s="1">
        <f t="shared" si="8"/>
        <v>0</v>
      </c>
      <c r="AD24" s="1">
        <f t="shared" si="8"/>
        <v>-6</v>
      </c>
      <c r="AE24" s="1">
        <f t="shared" si="8"/>
        <v>-12</v>
      </c>
    </row>
    <row r="25" spans="1:37" ht="18" customHeight="1">
      <c r="A25" s="1">
        <v>13</v>
      </c>
      <c r="B25" s="30">
        <v>0</v>
      </c>
      <c r="C25" s="30">
        <v>48</v>
      </c>
      <c r="D25" s="30"/>
      <c r="E25" s="30"/>
      <c r="F25" s="30"/>
      <c r="G25" s="30"/>
      <c r="H25" s="14">
        <v>2.0003113416115905</v>
      </c>
      <c r="I25" s="14">
        <v>-3.6610153177570319E-2</v>
      </c>
      <c r="J25" s="14">
        <v>0.10636476295144785</v>
      </c>
      <c r="K25" s="14">
        <v>-5.1258329575140496E-2</v>
      </c>
      <c r="L25" s="1">
        <f t="shared" si="0"/>
        <v>2.0003113416115905</v>
      </c>
      <c r="M25" s="1">
        <f t="shared" si="1"/>
        <v>48.106364762951451</v>
      </c>
      <c r="P25" s="1" t="s">
        <v>22</v>
      </c>
      <c r="Q25" s="1">
        <f>LOOKUP(Q11,$A$13:$A$39,$C$13:$C$39)</f>
        <v>0</v>
      </c>
      <c r="R25" s="1">
        <f t="shared" ref="R25:AE25" si="9">LOOKUP(R11,$A$13:$A$39,$C$13:$C$39)</f>
        <v>0</v>
      </c>
      <c r="S25" s="1">
        <f t="shared" si="9"/>
        <v>0</v>
      </c>
      <c r="T25" s="1">
        <f t="shared" si="9"/>
        <v>0</v>
      </c>
      <c r="U25" s="1">
        <f t="shared" si="9"/>
        <v>0</v>
      </c>
      <c r="V25" s="1">
        <f t="shared" si="9"/>
        <v>0</v>
      </c>
      <c r="W25" s="1">
        <f t="shared" si="9"/>
        <v>0</v>
      </c>
      <c r="X25" s="1">
        <f t="shared" si="9"/>
        <v>0</v>
      </c>
      <c r="Y25" s="1">
        <f t="shared" si="9"/>
        <v>12</v>
      </c>
      <c r="Z25" s="1">
        <f t="shared" si="9"/>
        <v>24</v>
      </c>
      <c r="AA25" s="1">
        <f t="shared" si="9"/>
        <v>36</v>
      </c>
      <c r="AB25" s="1">
        <f t="shared" si="9"/>
        <v>48</v>
      </c>
      <c r="AC25" s="1">
        <f t="shared" si="9"/>
        <v>60</v>
      </c>
      <c r="AD25" s="1">
        <f t="shared" si="9"/>
        <v>60</v>
      </c>
      <c r="AE25" s="1">
        <f t="shared" si="9"/>
        <v>60</v>
      </c>
    </row>
    <row r="26" spans="1:37" ht="18" customHeight="1">
      <c r="A26" s="1">
        <v>14</v>
      </c>
      <c r="B26" s="30">
        <v>0</v>
      </c>
      <c r="C26" s="30">
        <v>60</v>
      </c>
      <c r="D26" s="30"/>
      <c r="E26" s="30"/>
      <c r="F26" s="30"/>
      <c r="G26" s="30"/>
      <c r="H26" s="14">
        <v>2.6185753586654981</v>
      </c>
      <c r="I26" s="14">
        <v>-4.7792993493690719E-2</v>
      </c>
      <c r="J26" s="14">
        <v>0.10520255883320805</v>
      </c>
      <c r="K26" s="14">
        <v>-5.1651528728244772E-2</v>
      </c>
      <c r="L26" s="1">
        <f t="shared" si="0"/>
        <v>2.6185753586654981</v>
      </c>
      <c r="M26" s="1">
        <f t="shared" si="1"/>
        <v>60.105202558833206</v>
      </c>
      <c r="O26" s="1" t="s">
        <v>132</v>
      </c>
      <c r="P26" s="1" t="s">
        <v>23</v>
      </c>
      <c r="Q26" s="1">
        <f>SQRT((Q24-Q22)^2+(Q25-Q23)^2)</f>
        <v>18</v>
      </c>
      <c r="R26" s="1">
        <f t="shared" ref="R26:AE26" si="10">SQRT((R24-R22)^2+(R25-R23)^2)</f>
        <v>16</v>
      </c>
      <c r="S26" s="1">
        <f t="shared" si="10"/>
        <v>16</v>
      </c>
      <c r="T26" s="1">
        <f t="shared" si="10"/>
        <v>15</v>
      </c>
      <c r="U26" s="1">
        <f t="shared" si="10"/>
        <v>15</v>
      </c>
      <c r="V26" s="1">
        <f t="shared" si="10"/>
        <v>16</v>
      </c>
      <c r="W26" s="1">
        <f t="shared" si="10"/>
        <v>16</v>
      </c>
      <c r="X26" s="1">
        <f t="shared" si="10"/>
        <v>18</v>
      </c>
      <c r="Y26" s="1">
        <f t="shared" si="10"/>
        <v>12</v>
      </c>
      <c r="Z26" s="1">
        <f t="shared" si="10"/>
        <v>12</v>
      </c>
      <c r="AA26" s="1">
        <f t="shared" si="10"/>
        <v>12</v>
      </c>
      <c r="AB26" s="1">
        <f t="shared" si="10"/>
        <v>12</v>
      </c>
      <c r="AC26" s="1">
        <f t="shared" si="10"/>
        <v>12</v>
      </c>
      <c r="AD26" s="1">
        <f t="shared" si="10"/>
        <v>6</v>
      </c>
      <c r="AE26" s="1">
        <f t="shared" si="10"/>
        <v>6</v>
      </c>
    </row>
    <row r="27" spans="1:37" ht="18" customHeight="1">
      <c r="A27" s="1">
        <v>15</v>
      </c>
      <c r="B27" s="30">
        <v>-6</v>
      </c>
      <c r="C27" s="30">
        <v>60</v>
      </c>
      <c r="D27" s="30"/>
      <c r="E27" s="30"/>
      <c r="F27" s="30"/>
      <c r="G27" s="30"/>
      <c r="H27" s="14">
        <v>2.618392895075055</v>
      </c>
      <c r="I27" s="14">
        <v>7.471260138161058E-2</v>
      </c>
      <c r="J27" s="14">
        <v>0.41461949920804758</v>
      </c>
      <c r="K27" s="14">
        <v>-5.1507368436291751E-2</v>
      </c>
      <c r="L27" s="1">
        <f t="shared" si="0"/>
        <v>-3.381607104924945</v>
      </c>
      <c r="M27" s="1">
        <f t="shared" si="1"/>
        <v>60.414619499208051</v>
      </c>
      <c r="O27" s="1" t="s">
        <v>133</v>
      </c>
      <c r="P27" s="1" t="s">
        <v>24</v>
      </c>
      <c r="Q27" s="1">
        <f>(Q24-Q22)/Q26</f>
        <v>1</v>
      </c>
      <c r="R27" s="1">
        <f t="shared" ref="R27:AE27" si="11">(R24-R22)/R26</f>
        <v>1</v>
      </c>
      <c r="S27" s="1">
        <f t="shared" si="11"/>
        <v>1</v>
      </c>
      <c r="T27" s="1">
        <f t="shared" si="11"/>
        <v>1</v>
      </c>
      <c r="U27" s="1">
        <f t="shared" si="11"/>
        <v>1</v>
      </c>
      <c r="V27" s="1">
        <f t="shared" si="11"/>
        <v>1</v>
      </c>
      <c r="W27" s="1">
        <f t="shared" si="11"/>
        <v>1</v>
      </c>
      <c r="X27" s="1">
        <f t="shared" si="11"/>
        <v>1</v>
      </c>
      <c r="Y27" s="1">
        <f t="shared" si="11"/>
        <v>0</v>
      </c>
      <c r="Z27" s="1">
        <f t="shared" si="11"/>
        <v>0</v>
      </c>
      <c r="AA27" s="1">
        <f t="shared" si="11"/>
        <v>0</v>
      </c>
      <c r="AB27" s="1">
        <f t="shared" si="11"/>
        <v>0</v>
      </c>
      <c r="AC27" s="1">
        <f t="shared" si="11"/>
        <v>0</v>
      </c>
      <c r="AD27" s="1">
        <f t="shared" si="11"/>
        <v>-1</v>
      </c>
      <c r="AE27" s="1">
        <f t="shared" si="11"/>
        <v>-1</v>
      </c>
    </row>
    <row r="28" spans="1:37" ht="18" customHeight="1">
      <c r="A28" s="1">
        <v>16</v>
      </c>
      <c r="B28" s="30">
        <v>-12</v>
      </c>
      <c r="C28" s="30">
        <v>60</v>
      </c>
      <c r="D28" s="30"/>
      <c r="E28" s="30"/>
      <c r="F28" s="30"/>
      <c r="G28" s="30"/>
      <c r="H28" s="14">
        <v>2.6164719431464034</v>
      </c>
      <c r="I28" s="14">
        <v>0.1975993731097897</v>
      </c>
      <c r="J28" s="14">
        <v>0.72356574814449959</v>
      </c>
      <c r="K28" s="14">
        <v>-5.150167142893447E-2</v>
      </c>
      <c r="L28" s="1">
        <f t="shared" si="0"/>
        <v>-9.3835280568535957</v>
      </c>
      <c r="M28" s="1">
        <f t="shared" si="1"/>
        <v>60.723565748144502</v>
      </c>
      <c r="P28" s="1" t="s">
        <v>25</v>
      </c>
      <c r="Q28" s="1">
        <f>(Q25-Q23)/Q26</f>
        <v>0</v>
      </c>
      <c r="R28" s="1">
        <f t="shared" ref="R28:AE28" si="12">(R25-R23)/R26</f>
        <v>0</v>
      </c>
      <c r="S28" s="1">
        <f t="shared" si="12"/>
        <v>0</v>
      </c>
      <c r="T28" s="1">
        <f t="shared" si="12"/>
        <v>0</v>
      </c>
      <c r="U28" s="1">
        <f t="shared" si="12"/>
        <v>0</v>
      </c>
      <c r="V28" s="1">
        <f t="shared" si="12"/>
        <v>0</v>
      </c>
      <c r="W28" s="1">
        <f t="shared" si="12"/>
        <v>0</v>
      </c>
      <c r="X28" s="1">
        <f t="shared" si="12"/>
        <v>0</v>
      </c>
      <c r="Y28" s="1">
        <f t="shared" si="12"/>
        <v>1</v>
      </c>
      <c r="Z28" s="1">
        <f t="shared" si="12"/>
        <v>1</v>
      </c>
      <c r="AA28" s="1">
        <f t="shared" si="12"/>
        <v>1</v>
      </c>
      <c r="AB28" s="1">
        <f t="shared" si="12"/>
        <v>1</v>
      </c>
      <c r="AC28" s="1">
        <f t="shared" si="12"/>
        <v>1</v>
      </c>
      <c r="AD28" s="1">
        <f t="shared" si="12"/>
        <v>0</v>
      </c>
      <c r="AE28" s="1">
        <f t="shared" si="12"/>
        <v>0</v>
      </c>
    </row>
    <row r="29" spans="1:37" ht="18" customHeight="1">
      <c r="A29" s="1">
        <v>17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O29" s="1" t="s">
        <v>134</v>
      </c>
      <c r="P29" s="1" t="s">
        <v>26</v>
      </c>
      <c r="Q29" s="1">
        <f>LOOKUP(Q10,$A$13:$A$39,$H$13:$H$39)</f>
        <v>1.6981301405293563E-2</v>
      </c>
      <c r="R29" s="1">
        <f t="shared" ref="R29:AE29" si="13">LOOKUP(R10,$A$13:$A$39,$H$13:$H$39)</f>
        <v>1.7333744993903645E-2</v>
      </c>
      <c r="S29" s="1">
        <f t="shared" si="13"/>
        <v>1.7589189580906033E-2</v>
      </c>
      <c r="T29" s="1">
        <f t="shared" si="13"/>
        <v>1.7811263642809771E-2</v>
      </c>
      <c r="U29" s="1">
        <f t="shared" si="13"/>
        <v>1.8001755253115984E-2</v>
      </c>
      <c r="V29" s="1">
        <f t="shared" si="13"/>
        <v>1.8030792184951967E-2</v>
      </c>
      <c r="W29" s="1">
        <f t="shared" si="13"/>
        <v>1.8001095974051442E-2</v>
      </c>
      <c r="X29" s="1">
        <f t="shared" si="13"/>
        <v>1.7908214400762387E-2</v>
      </c>
      <c r="Y29" s="1">
        <f t="shared" si="13"/>
        <v>1.8001755253115984E-2</v>
      </c>
      <c r="Z29" s="1">
        <f t="shared" si="13"/>
        <v>0.35521547719280322</v>
      </c>
      <c r="AA29" s="1">
        <f t="shared" si="13"/>
        <v>0.83216104215156039</v>
      </c>
      <c r="AB29" s="1">
        <f t="shared" si="13"/>
        <v>1.3951246303225813</v>
      </c>
      <c r="AC29" s="1">
        <f t="shared" si="13"/>
        <v>2.0003113416115905</v>
      </c>
      <c r="AD29" s="1">
        <f t="shared" si="13"/>
        <v>2.6185753586654981</v>
      </c>
      <c r="AE29" s="1">
        <f t="shared" si="13"/>
        <v>2.618392895075055</v>
      </c>
    </row>
    <row r="30" spans="1:37" ht="18" customHeight="1">
      <c r="A30" s="1">
        <v>18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P30" s="1" t="s">
        <v>27</v>
      </c>
      <c r="Q30" s="1">
        <f>LOOKUP(Q10,$A$13:$A$39,$I$13:$I$39)</f>
        <v>9.2968605651362422E-3</v>
      </c>
      <c r="R30" s="1">
        <f t="shared" ref="R30:AE30" si="14">LOOKUP(R10,$A$13:$A$39,$I$13:$I$39)</f>
        <v>7.0937661990849938E-3</v>
      </c>
      <c r="S30" s="1">
        <f t="shared" si="14"/>
        <v>5.4096758949143692E-3</v>
      </c>
      <c r="T30" s="1">
        <f t="shared" si="14"/>
        <v>3.9147304473591393E-3</v>
      </c>
      <c r="U30" s="1">
        <f t="shared" si="14"/>
        <v>2.6301292677846388E-3</v>
      </c>
      <c r="V30" s="1">
        <f t="shared" si="14"/>
        <v>7.6118945120855729E-4</v>
      </c>
      <c r="W30" s="1">
        <f t="shared" si="14"/>
        <v>-1.2006622007938253E-3</v>
      </c>
      <c r="X30" s="1">
        <f t="shared" si="14"/>
        <v>-3.2025402019514159E-3</v>
      </c>
      <c r="Y30" s="1">
        <f t="shared" si="14"/>
        <v>2.6301292677846388E-3</v>
      </c>
      <c r="Z30" s="1">
        <f t="shared" si="14"/>
        <v>-6.7629612428532554E-3</v>
      </c>
      <c r="AA30" s="1">
        <f t="shared" si="14"/>
        <v>-1.6301434216842214E-2</v>
      </c>
      <c r="AB30" s="1">
        <f t="shared" si="14"/>
        <v>-2.6182997184131671E-2</v>
      </c>
      <c r="AC30" s="1">
        <f t="shared" si="14"/>
        <v>-3.6610153177570319E-2</v>
      </c>
      <c r="AD30" s="1">
        <f t="shared" si="14"/>
        <v>-4.7792993493690719E-2</v>
      </c>
      <c r="AE30" s="1">
        <f t="shared" si="14"/>
        <v>7.471260138161058E-2</v>
      </c>
    </row>
    <row r="31" spans="1:37" ht="18" customHeight="1">
      <c r="A31" s="1">
        <v>19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P31" s="1" t="s">
        <v>28</v>
      </c>
      <c r="Q31" s="1">
        <f>LOOKUP(Q10,$A$13:$A$39,$J$13:$J$39)</f>
        <v>0.73716648687474873</v>
      </c>
      <c r="R31" s="1">
        <f t="shared" ref="R31:AE31" si="15">LOOKUP(R10,$A$13:$A$39,$J$13:$J$39)</f>
        <v>0.71996993737678772</v>
      </c>
      <c r="S31" s="1">
        <f t="shared" si="15"/>
        <v>0.59921823463659873</v>
      </c>
      <c r="T31" s="1">
        <f t="shared" si="15"/>
        <v>0.38476773323988928</v>
      </c>
      <c r="U31" s="1">
        <f t="shared" si="15"/>
        <v>0.10803195934539825</v>
      </c>
      <c r="V31" s="1">
        <f t="shared" si="15"/>
        <v>-0.18386181239138361</v>
      </c>
      <c r="W31" s="1">
        <f t="shared" si="15"/>
        <v>-0.44344812921633697</v>
      </c>
      <c r="X31" s="1">
        <f t="shared" si="15"/>
        <v>-0.63103591223630728</v>
      </c>
      <c r="Y31" s="1">
        <f t="shared" si="15"/>
        <v>0.10803195934539825</v>
      </c>
      <c r="Z31" s="1">
        <f t="shared" si="15"/>
        <v>0.10800435307223101</v>
      </c>
      <c r="AA31" s="1">
        <f t="shared" si="15"/>
        <v>0.10773000288171181</v>
      </c>
      <c r="AB31" s="1">
        <f t="shared" si="15"/>
        <v>0.10719309956786272</v>
      </c>
      <c r="AC31" s="1">
        <f t="shared" si="15"/>
        <v>0.10636476295144785</v>
      </c>
      <c r="AD31" s="1">
        <f t="shared" si="15"/>
        <v>0.10520255883320805</v>
      </c>
      <c r="AE31" s="1">
        <f t="shared" si="15"/>
        <v>0.41461949920804758</v>
      </c>
    </row>
    <row r="32" spans="1:37" ht="18" customHeight="1">
      <c r="A32" s="1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P32" s="1" t="s">
        <v>29</v>
      </c>
      <c r="Q32" s="1">
        <f>LOOKUP(Q10,$A$13:$A$39,$K$13:$K$39)</f>
        <v>2.5414875692650113E-3</v>
      </c>
      <c r="R32" s="1">
        <f t="shared" ref="R32:AE32" si="16">LOOKUP(R10,$A$13:$A$39,$K$13:$K$39)</f>
        <v>-4.4711213447057732E-3</v>
      </c>
      <c r="S32" s="1">
        <f t="shared" si="16"/>
        <v>-1.0563569331974941E-2</v>
      </c>
      <c r="T32" s="1">
        <f t="shared" si="16"/>
        <v>-1.6129294052879436E-2</v>
      </c>
      <c r="U32" s="1">
        <f t="shared" si="16"/>
        <v>-2.0645519944158475E-2</v>
      </c>
      <c r="V32" s="1">
        <f t="shared" si="16"/>
        <v>-1.8089459390545074E-2</v>
      </c>
      <c r="W32" s="1">
        <f t="shared" si="16"/>
        <v>-1.4158047960854174E-2</v>
      </c>
      <c r="X32" s="1">
        <f t="shared" si="16"/>
        <v>-9.1288031157160335E-3</v>
      </c>
      <c r="Y32" s="1">
        <f t="shared" si="16"/>
        <v>-2.0645519944158475E-2</v>
      </c>
      <c r="Z32" s="1">
        <f t="shared" si="16"/>
        <v>-3.4721047388227219E-2</v>
      </c>
      <c r="AA32" s="1">
        <f t="shared" si="16"/>
        <v>-4.4018631342261159E-2</v>
      </c>
      <c r="AB32" s="1">
        <f t="shared" si="16"/>
        <v>-4.919374037594311E-2</v>
      </c>
      <c r="AC32" s="1">
        <f t="shared" si="16"/>
        <v>-5.1258329575140496E-2</v>
      </c>
      <c r="AD32" s="1">
        <f t="shared" si="16"/>
        <v>-5.1651528728244772E-2</v>
      </c>
      <c r="AE32" s="1">
        <f t="shared" si="16"/>
        <v>-5.1507368436291751E-2</v>
      </c>
    </row>
    <row r="33" spans="1:31" ht="18" customHeight="1">
      <c r="A33" s="1">
        <v>21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O33" s="1" t="s">
        <v>135</v>
      </c>
      <c r="P33" s="1" t="s">
        <v>30</v>
      </c>
      <c r="Q33" s="1">
        <f>LOOKUP(Q11,$A$13:$A$39,$H$13:$H$39)</f>
        <v>1.7333744993903645E-2</v>
      </c>
      <c r="R33" s="1">
        <f t="shared" ref="R33:AE33" si="17">LOOKUP(R11,$A$13:$A$39,$H$13:$H$39)</f>
        <v>1.7589189580906033E-2</v>
      </c>
      <c r="S33" s="1">
        <f t="shared" si="17"/>
        <v>1.7811263642809771E-2</v>
      </c>
      <c r="T33" s="1">
        <f t="shared" si="17"/>
        <v>1.8001755253115984E-2</v>
      </c>
      <c r="U33" s="1">
        <f t="shared" si="17"/>
        <v>1.8030792184951967E-2</v>
      </c>
      <c r="V33" s="1">
        <f t="shared" si="17"/>
        <v>1.8001095974051442E-2</v>
      </c>
      <c r="W33" s="1">
        <f t="shared" si="17"/>
        <v>1.7908214400762387E-2</v>
      </c>
      <c r="X33" s="1">
        <f t="shared" si="17"/>
        <v>1.7719097914259789E-2</v>
      </c>
      <c r="Y33" s="1">
        <f t="shared" si="17"/>
        <v>0.35521547719280322</v>
      </c>
      <c r="Z33" s="1">
        <f t="shared" si="17"/>
        <v>0.83216104215156039</v>
      </c>
      <c r="AA33" s="1">
        <f t="shared" si="17"/>
        <v>1.3951246303225813</v>
      </c>
      <c r="AB33" s="1">
        <f t="shared" si="17"/>
        <v>2.0003113416115905</v>
      </c>
      <c r="AC33" s="1">
        <f t="shared" si="17"/>
        <v>2.6185753586654981</v>
      </c>
      <c r="AD33" s="1">
        <f t="shared" si="17"/>
        <v>2.618392895075055</v>
      </c>
      <c r="AE33" s="1">
        <f t="shared" si="17"/>
        <v>2.6164719431464034</v>
      </c>
    </row>
    <row r="34" spans="1:31" ht="18" customHeight="1">
      <c r="A34" s="1">
        <v>22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P34" s="1" t="s">
        <v>31</v>
      </c>
      <c r="Q34" s="1">
        <f>LOOKUP(Q11,$A$13:$A$39,$I$13:$I$39)</f>
        <v>7.0937661990849938E-3</v>
      </c>
      <c r="R34" s="1">
        <f t="shared" ref="R34:AE34" si="18">LOOKUP(R11,$A$13:$A$39,$I$13:$I$39)</f>
        <v>5.4096758949143692E-3</v>
      </c>
      <c r="S34" s="1">
        <f t="shared" si="18"/>
        <v>3.9147304473591393E-3</v>
      </c>
      <c r="T34" s="1">
        <f t="shared" si="18"/>
        <v>2.6301292677846388E-3</v>
      </c>
      <c r="U34" s="1">
        <f t="shared" si="18"/>
        <v>7.6118945120855729E-4</v>
      </c>
      <c r="V34" s="1">
        <f t="shared" si="18"/>
        <v>-1.2006622007938253E-3</v>
      </c>
      <c r="W34" s="1">
        <f t="shared" si="18"/>
        <v>-3.2025402019514159E-3</v>
      </c>
      <c r="X34" s="1">
        <f t="shared" si="18"/>
        <v>-5.5957137981857193E-3</v>
      </c>
      <c r="Y34" s="1">
        <f t="shared" si="18"/>
        <v>-6.7629612428532554E-3</v>
      </c>
      <c r="Z34" s="1">
        <f t="shared" si="18"/>
        <v>-1.6301434216842214E-2</v>
      </c>
      <c r="AA34" s="1">
        <f t="shared" si="18"/>
        <v>-2.6182997184131671E-2</v>
      </c>
      <c r="AB34" s="1">
        <f t="shared" si="18"/>
        <v>-3.6610153177570319E-2</v>
      </c>
      <c r="AC34" s="1">
        <f t="shared" si="18"/>
        <v>-4.7792993493690719E-2</v>
      </c>
      <c r="AD34" s="1">
        <f t="shared" si="18"/>
        <v>7.471260138161058E-2</v>
      </c>
      <c r="AE34" s="1">
        <f t="shared" si="18"/>
        <v>0.1975993731097897</v>
      </c>
    </row>
    <row r="35" spans="1:31" ht="18" customHeight="1">
      <c r="A35" s="1">
        <v>23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P35" s="1" t="s">
        <v>32</v>
      </c>
      <c r="Q35" s="1">
        <f>LOOKUP(Q11,$A$13:$A$39,$J$13:$J$39)</f>
        <v>0.71996993737678772</v>
      </c>
      <c r="R35" s="1">
        <f t="shared" ref="R35:AE35" si="19">LOOKUP(R11,$A$13:$A$39,$J$13:$J$39)</f>
        <v>0.59921823463659873</v>
      </c>
      <c r="S35" s="1">
        <f t="shared" si="19"/>
        <v>0.38476773323988928</v>
      </c>
      <c r="T35" s="1">
        <f t="shared" si="19"/>
        <v>0.10803195934539825</v>
      </c>
      <c r="U35" s="1">
        <f t="shared" si="19"/>
        <v>-0.18386181239138361</v>
      </c>
      <c r="V35" s="1">
        <f t="shared" si="19"/>
        <v>-0.44344812921633697</v>
      </c>
      <c r="W35" s="1">
        <f t="shared" si="19"/>
        <v>-0.63103591223630728</v>
      </c>
      <c r="X35" s="1">
        <f t="shared" si="19"/>
        <v>-0.73716648687474873</v>
      </c>
      <c r="Y35" s="1">
        <f t="shared" si="19"/>
        <v>0.10800435307223101</v>
      </c>
      <c r="Z35" s="1">
        <f t="shared" si="19"/>
        <v>0.10773000288171181</v>
      </c>
      <c r="AA35" s="1">
        <f t="shared" si="19"/>
        <v>0.10719309956786272</v>
      </c>
      <c r="AB35" s="1">
        <f t="shared" si="19"/>
        <v>0.10636476295144785</v>
      </c>
      <c r="AC35" s="1">
        <f t="shared" si="19"/>
        <v>0.10520255883320805</v>
      </c>
      <c r="AD35" s="1">
        <f t="shared" si="19"/>
        <v>0.41461949920804758</v>
      </c>
      <c r="AE35" s="1">
        <f t="shared" si="19"/>
        <v>0.72356574814449959</v>
      </c>
    </row>
    <row r="36" spans="1:31" ht="18" customHeight="1">
      <c r="A36" s="1">
        <v>24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P36" s="1" t="s">
        <v>33</v>
      </c>
      <c r="Q36" s="1">
        <f>LOOKUP(Q11,$A$13:$A$39,$K$13:$K$39)</f>
        <v>-4.4711213447057732E-3</v>
      </c>
      <c r="R36" s="1">
        <f t="shared" ref="R36:AE36" si="20">LOOKUP(R11,$A$13:$A$39,$K$13:$K$39)</f>
        <v>-1.0563569331974941E-2</v>
      </c>
      <c r="S36" s="1">
        <f t="shared" si="20"/>
        <v>-1.6129294052879436E-2</v>
      </c>
      <c r="T36" s="1">
        <f t="shared" si="20"/>
        <v>-2.0645519944158475E-2</v>
      </c>
      <c r="U36" s="1">
        <f t="shared" si="20"/>
        <v>-1.8089459390545074E-2</v>
      </c>
      <c r="V36" s="1">
        <f t="shared" si="20"/>
        <v>-1.4158047960854174E-2</v>
      </c>
      <c r="W36" s="1">
        <f t="shared" si="20"/>
        <v>-9.1288031157160335E-3</v>
      </c>
      <c r="X36" s="1">
        <f t="shared" si="20"/>
        <v>-2.5414875692650113E-3</v>
      </c>
      <c r="Y36" s="1">
        <f t="shared" si="20"/>
        <v>-3.4721047388227219E-2</v>
      </c>
      <c r="Z36" s="1">
        <f t="shared" si="20"/>
        <v>-4.4018631342261159E-2</v>
      </c>
      <c r="AA36" s="1">
        <f t="shared" si="20"/>
        <v>-4.919374037594311E-2</v>
      </c>
      <c r="AB36" s="1">
        <f t="shared" si="20"/>
        <v>-5.1258329575140496E-2</v>
      </c>
      <c r="AC36" s="1">
        <f t="shared" si="20"/>
        <v>-5.1651528728244772E-2</v>
      </c>
      <c r="AD36" s="1">
        <f t="shared" si="20"/>
        <v>-5.1507368436291751E-2</v>
      </c>
      <c r="AE36" s="1">
        <f t="shared" si="20"/>
        <v>-5.150167142893447E-2</v>
      </c>
    </row>
    <row r="37" spans="1:31" ht="18" customHeight="1">
      <c r="A37" s="1">
        <v>25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O37" s="1" t="s">
        <v>136</v>
      </c>
      <c r="P37" s="1" t="s">
        <v>34</v>
      </c>
      <c r="Q37" s="1">
        <f>Q29*Q27+Q31*Q28</f>
        <v>1.6981301405293563E-2</v>
      </c>
      <c r="R37" s="1">
        <f t="shared" ref="R37:AE37" si="21">R29*R27+R31*R28</f>
        <v>1.7333744993903645E-2</v>
      </c>
      <c r="S37" s="1">
        <f t="shared" si="21"/>
        <v>1.7589189580906033E-2</v>
      </c>
      <c r="T37" s="1">
        <f t="shared" si="21"/>
        <v>1.7811263642809771E-2</v>
      </c>
      <c r="U37" s="1">
        <f t="shared" si="21"/>
        <v>1.8001755253115984E-2</v>
      </c>
      <c r="V37" s="1">
        <f t="shared" si="21"/>
        <v>1.8030792184951967E-2</v>
      </c>
      <c r="W37" s="1">
        <f t="shared" si="21"/>
        <v>1.8001095974051442E-2</v>
      </c>
      <c r="X37" s="1">
        <f t="shared" si="21"/>
        <v>1.7908214400762387E-2</v>
      </c>
      <c r="Y37" s="1">
        <f t="shared" si="21"/>
        <v>0.10803195934539825</v>
      </c>
      <c r="Z37" s="1">
        <f t="shared" si="21"/>
        <v>0.10800435307223101</v>
      </c>
      <c r="AA37" s="1">
        <f t="shared" si="21"/>
        <v>0.10773000288171181</v>
      </c>
      <c r="AB37" s="1">
        <f t="shared" si="21"/>
        <v>0.10719309956786272</v>
      </c>
      <c r="AC37" s="1">
        <f t="shared" si="21"/>
        <v>0.10636476295144785</v>
      </c>
      <c r="AD37" s="1">
        <f t="shared" si="21"/>
        <v>-2.6185753586654981</v>
      </c>
      <c r="AE37" s="1">
        <f t="shared" si="21"/>
        <v>-2.618392895075055</v>
      </c>
    </row>
    <row r="38" spans="1:31" ht="18" customHeight="1">
      <c r="A38" s="1">
        <v>26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P38" s="1" t="s">
        <v>35</v>
      </c>
      <c r="Q38" s="1">
        <f>Q30</f>
        <v>9.2968605651362422E-3</v>
      </c>
      <c r="R38" s="1">
        <f t="shared" ref="R38:AE38" si="22">R30</f>
        <v>7.0937661990849938E-3</v>
      </c>
      <c r="S38" s="1">
        <f t="shared" si="22"/>
        <v>5.4096758949143692E-3</v>
      </c>
      <c r="T38" s="1">
        <f t="shared" si="22"/>
        <v>3.9147304473591393E-3</v>
      </c>
      <c r="U38" s="1">
        <f t="shared" si="22"/>
        <v>2.6301292677846388E-3</v>
      </c>
      <c r="V38" s="1">
        <f t="shared" si="22"/>
        <v>7.6118945120855729E-4</v>
      </c>
      <c r="W38" s="1">
        <f t="shared" si="22"/>
        <v>-1.2006622007938253E-3</v>
      </c>
      <c r="X38" s="1">
        <f t="shared" si="22"/>
        <v>-3.2025402019514159E-3</v>
      </c>
      <c r="Y38" s="1">
        <f t="shared" si="22"/>
        <v>2.6301292677846388E-3</v>
      </c>
      <c r="Z38" s="1">
        <f t="shared" si="22"/>
        <v>-6.7629612428532554E-3</v>
      </c>
      <c r="AA38" s="1">
        <f t="shared" si="22"/>
        <v>-1.6301434216842214E-2</v>
      </c>
      <c r="AB38" s="1">
        <f t="shared" si="22"/>
        <v>-2.6182997184131671E-2</v>
      </c>
      <c r="AC38" s="1">
        <f t="shared" si="22"/>
        <v>-3.6610153177570319E-2</v>
      </c>
      <c r="AD38" s="1">
        <f t="shared" si="22"/>
        <v>-4.7792993493690719E-2</v>
      </c>
      <c r="AE38" s="1">
        <f t="shared" si="22"/>
        <v>7.471260138161058E-2</v>
      </c>
    </row>
    <row r="39" spans="1:31" ht="18" customHeight="1">
      <c r="A39" s="1">
        <v>27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P39" s="1" t="s">
        <v>36</v>
      </c>
      <c r="Q39" s="1">
        <f>-Q29*Q28+Q31*Q27</f>
        <v>0.73716648687474873</v>
      </c>
      <c r="R39" s="1">
        <f t="shared" ref="R39:AE39" si="23">-R29*R28+R31*R27</f>
        <v>0.71996993737678772</v>
      </c>
      <c r="S39" s="1">
        <f t="shared" si="23"/>
        <v>0.59921823463659873</v>
      </c>
      <c r="T39" s="1">
        <f t="shared" si="23"/>
        <v>0.38476773323988928</v>
      </c>
      <c r="U39" s="1">
        <f t="shared" si="23"/>
        <v>0.10803195934539825</v>
      </c>
      <c r="V39" s="1">
        <f t="shared" si="23"/>
        <v>-0.18386181239138361</v>
      </c>
      <c r="W39" s="1">
        <f t="shared" si="23"/>
        <v>-0.44344812921633697</v>
      </c>
      <c r="X39" s="1">
        <f t="shared" si="23"/>
        <v>-0.63103591223630728</v>
      </c>
      <c r="Y39" s="1">
        <f t="shared" si="23"/>
        <v>-1.8001755253115984E-2</v>
      </c>
      <c r="Z39" s="1">
        <f t="shared" si="23"/>
        <v>-0.35521547719280322</v>
      </c>
      <c r="AA39" s="1">
        <f t="shared" si="23"/>
        <v>-0.83216104215156039</v>
      </c>
      <c r="AB39" s="1">
        <f t="shared" si="23"/>
        <v>-1.3951246303225813</v>
      </c>
      <c r="AC39" s="1">
        <f t="shared" si="23"/>
        <v>-2.0003113416115905</v>
      </c>
      <c r="AD39" s="1">
        <f t="shared" si="23"/>
        <v>-0.10520255883320805</v>
      </c>
      <c r="AE39" s="1">
        <f t="shared" si="23"/>
        <v>-0.41461949920804758</v>
      </c>
    </row>
    <row r="40" spans="1:31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P40" s="1" t="s">
        <v>37</v>
      </c>
      <c r="Q40" s="1">
        <f>Q32</f>
        <v>2.5414875692650113E-3</v>
      </c>
      <c r="R40" s="1">
        <f t="shared" ref="R40:AE40" si="24">R32</f>
        <v>-4.4711213447057732E-3</v>
      </c>
      <c r="S40" s="1">
        <f t="shared" si="24"/>
        <v>-1.0563569331974941E-2</v>
      </c>
      <c r="T40" s="1">
        <f t="shared" si="24"/>
        <v>-1.6129294052879436E-2</v>
      </c>
      <c r="U40" s="1">
        <f t="shared" si="24"/>
        <v>-2.0645519944158475E-2</v>
      </c>
      <c r="V40" s="1">
        <f t="shared" si="24"/>
        <v>-1.8089459390545074E-2</v>
      </c>
      <c r="W40" s="1">
        <f t="shared" si="24"/>
        <v>-1.4158047960854174E-2</v>
      </c>
      <c r="X40" s="1">
        <f t="shared" si="24"/>
        <v>-9.1288031157160335E-3</v>
      </c>
      <c r="Y40" s="1">
        <f t="shared" si="24"/>
        <v>-2.0645519944158475E-2</v>
      </c>
      <c r="Z40" s="1">
        <f t="shared" si="24"/>
        <v>-3.4721047388227219E-2</v>
      </c>
      <c r="AA40" s="1">
        <f t="shared" si="24"/>
        <v>-4.4018631342261159E-2</v>
      </c>
      <c r="AB40" s="1">
        <f t="shared" si="24"/>
        <v>-4.919374037594311E-2</v>
      </c>
      <c r="AC40" s="1">
        <f t="shared" si="24"/>
        <v>-5.1258329575140496E-2</v>
      </c>
      <c r="AD40" s="1">
        <f t="shared" si="24"/>
        <v>-5.1651528728244772E-2</v>
      </c>
      <c r="AE40" s="1">
        <f t="shared" si="24"/>
        <v>-5.1507368436291751E-2</v>
      </c>
    </row>
    <row r="41" spans="1:31" ht="18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O41" s="1" t="s">
        <v>137</v>
      </c>
      <c r="P41" s="1" t="s">
        <v>38</v>
      </c>
      <c r="Q41" s="1">
        <f>Q33*Q27+Q35*Q28</f>
        <v>1.7333744993903645E-2</v>
      </c>
      <c r="R41" s="1">
        <f t="shared" ref="R41:AE41" si="25">R33*R27+R35*R28</f>
        <v>1.7589189580906033E-2</v>
      </c>
      <c r="S41" s="1">
        <f t="shared" si="25"/>
        <v>1.7811263642809771E-2</v>
      </c>
      <c r="T41" s="1">
        <f t="shared" si="25"/>
        <v>1.8001755253115984E-2</v>
      </c>
      <c r="U41" s="1">
        <f t="shared" si="25"/>
        <v>1.8030792184951967E-2</v>
      </c>
      <c r="V41" s="1">
        <f t="shared" si="25"/>
        <v>1.8001095974051442E-2</v>
      </c>
      <c r="W41" s="1">
        <f t="shared" si="25"/>
        <v>1.7908214400762387E-2</v>
      </c>
      <c r="X41" s="1">
        <f t="shared" si="25"/>
        <v>1.7719097914259789E-2</v>
      </c>
      <c r="Y41" s="1">
        <f t="shared" si="25"/>
        <v>0.10800435307223101</v>
      </c>
      <c r="Z41" s="1">
        <f t="shared" si="25"/>
        <v>0.10773000288171181</v>
      </c>
      <c r="AA41" s="1">
        <f t="shared" si="25"/>
        <v>0.10719309956786272</v>
      </c>
      <c r="AB41" s="1">
        <f t="shared" si="25"/>
        <v>0.10636476295144785</v>
      </c>
      <c r="AC41" s="1">
        <f t="shared" si="25"/>
        <v>0.10520255883320805</v>
      </c>
      <c r="AD41" s="1">
        <f t="shared" si="25"/>
        <v>-2.618392895075055</v>
      </c>
      <c r="AE41" s="1">
        <f t="shared" si="25"/>
        <v>-2.6164719431464034</v>
      </c>
    </row>
    <row r="42" spans="1:31" ht="18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P42" s="1" t="s">
        <v>39</v>
      </c>
      <c r="Q42" s="1">
        <f>Q34</f>
        <v>7.0937661990849938E-3</v>
      </c>
      <c r="R42" s="1">
        <f t="shared" ref="R42:AE42" si="26">R34</f>
        <v>5.4096758949143692E-3</v>
      </c>
      <c r="S42" s="1">
        <f t="shared" si="26"/>
        <v>3.9147304473591393E-3</v>
      </c>
      <c r="T42" s="1">
        <f t="shared" si="26"/>
        <v>2.6301292677846388E-3</v>
      </c>
      <c r="U42" s="1">
        <f t="shared" si="26"/>
        <v>7.6118945120855729E-4</v>
      </c>
      <c r="V42" s="1">
        <f t="shared" si="26"/>
        <v>-1.2006622007938253E-3</v>
      </c>
      <c r="W42" s="1">
        <f t="shared" si="26"/>
        <v>-3.2025402019514159E-3</v>
      </c>
      <c r="X42" s="1">
        <f t="shared" si="26"/>
        <v>-5.5957137981857193E-3</v>
      </c>
      <c r="Y42" s="1">
        <f t="shared" si="26"/>
        <v>-6.7629612428532554E-3</v>
      </c>
      <c r="Z42" s="1">
        <f t="shared" si="26"/>
        <v>-1.6301434216842214E-2</v>
      </c>
      <c r="AA42" s="1">
        <f t="shared" si="26"/>
        <v>-2.6182997184131671E-2</v>
      </c>
      <c r="AB42" s="1">
        <f t="shared" si="26"/>
        <v>-3.6610153177570319E-2</v>
      </c>
      <c r="AC42" s="1">
        <f t="shared" si="26"/>
        <v>-4.7792993493690719E-2</v>
      </c>
      <c r="AD42" s="1">
        <f t="shared" si="26"/>
        <v>7.471260138161058E-2</v>
      </c>
      <c r="AE42" s="1">
        <f t="shared" si="26"/>
        <v>0.1975993731097897</v>
      </c>
    </row>
    <row r="43" spans="1:31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P43" s="1" t="s">
        <v>40</v>
      </c>
      <c r="Q43" s="1">
        <f>-Q33*Q28+Q35*Q27</f>
        <v>0.71996993737678772</v>
      </c>
      <c r="R43" s="1">
        <f t="shared" ref="R43:AE43" si="27">-R33*R28+R35*R27</f>
        <v>0.59921823463659873</v>
      </c>
      <c r="S43" s="1">
        <f t="shared" si="27"/>
        <v>0.38476773323988928</v>
      </c>
      <c r="T43" s="1">
        <f t="shared" si="27"/>
        <v>0.10803195934539825</v>
      </c>
      <c r="U43" s="1">
        <f t="shared" si="27"/>
        <v>-0.18386181239138361</v>
      </c>
      <c r="V43" s="1">
        <f t="shared" si="27"/>
        <v>-0.44344812921633697</v>
      </c>
      <c r="W43" s="1">
        <f t="shared" si="27"/>
        <v>-0.63103591223630728</v>
      </c>
      <c r="X43" s="1">
        <f t="shared" si="27"/>
        <v>-0.73716648687474873</v>
      </c>
      <c r="Y43" s="1">
        <f t="shared" si="27"/>
        <v>-0.35521547719280322</v>
      </c>
      <c r="Z43" s="1">
        <f t="shared" si="27"/>
        <v>-0.83216104215156039</v>
      </c>
      <c r="AA43" s="1">
        <f t="shared" si="27"/>
        <v>-1.3951246303225813</v>
      </c>
      <c r="AB43" s="1">
        <f t="shared" si="27"/>
        <v>-2.0003113416115905</v>
      </c>
      <c r="AC43" s="1">
        <f t="shared" si="27"/>
        <v>-2.6185753586654981</v>
      </c>
      <c r="AD43" s="1">
        <f t="shared" si="27"/>
        <v>-0.41461949920804758</v>
      </c>
      <c r="AE43" s="1">
        <f t="shared" si="27"/>
        <v>-0.72356574814449959</v>
      </c>
    </row>
    <row r="44" spans="1:31" ht="18" customHeight="1">
      <c r="P44" s="1" t="s">
        <v>41</v>
      </c>
      <c r="Q44" s="1">
        <f>Q36</f>
        <v>-4.4711213447057732E-3</v>
      </c>
      <c r="R44" s="1">
        <f t="shared" ref="R44:AE44" si="28">R36</f>
        <v>-1.0563569331974941E-2</v>
      </c>
      <c r="S44" s="1">
        <f t="shared" si="28"/>
        <v>-1.6129294052879436E-2</v>
      </c>
      <c r="T44" s="1">
        <f t="shared" si="28"/>
        <v>-2.0645519944158475E-2</v>
      </c>
      <c r="U44" s="1">
        <f t="shared" si="28"/>
        <v>-1.8089459390545074E-2</v>
      </c>
      <c r="V44" s="1">
        <f t="shared" si="28"/>
        <v>-1.4158047960854174E-2</v>
      </c>
      <c r="W44" s="1">
        <f t="shared" si="28"/>
        <v>-9.1288031157160335E-3</v>
      </c>
      <c r="X44" s="1">
        <f t="shared" si="28"/>
        <v>-2.5414875692650113E-3</v>
      </c>
      <c r="Y44" s="1">
        <f t="shared" si="28"/>
        <v>-3.4721047388227219E-2</v>
      </c>
      <c r="Z44" s="1">
        <f t="shared" si="28"/>
        <v>-4.4018631342261159E-2</v>
      </c>
      <c r="AA44" s="1">
        <f t="shared" si="28"/>
        <v>-4.919374037594311E-2</v>
      </c>
      <c r="AB44" s="1">
        <f t="shared" si="28"/>
        <v>-5.1258329575140496E-2</v>
      </c>
      <c r="AC44" s="1">
        <f t="shared" si="28"/>
        <v>-5.1651528728244772E-2</v>
      </c>
      <c r="AD44" s="1">
        <f t="shared" si="28"/>
        <v>-5.1507368436291751E-2</v>
      </c>
      <c r="AE44" s="1">
        <f t="shared" si="28"/>
        <v>-5.150167142893447E-2</v>
      </c>
    </row>
    <row r="45" spans="1:31" ht="18" customHeight="1">
      <c r="O45" s="1" t="s">
        <v>138</v>
      </c>
      <c r="P45" s="1" t="s">
        <v>42</v>
      </c>
      <c r="Q45" s="1">
        <f>$B$8</f>
        <v>400</v>
      </c>
      <c r="R45" s="1">
        <f t="shared" ref="R45:AE45" si="29">$B$8</f>
        <v>400</v>
      </c>
      <c r="S45" s="1">
        <f t="shared" si="29"/>
        <v>400</v>
      </c>
      <c r="T45" s="1">
        <f t="shared" si="29"/>
        <v>400</v>
      </c>
      <c r="U45" s="1">
        <f t="shared" si="29"/>
        <v>400</v>
      </c>
      <c r="V45" s="1">
        <f t="shared" si="29"/>
        <v>400</v>
      </c>
      <c r="W45" s="1">
        <f t="shared" si="29"/>
        <v>400</v>
      </c>
      <c r="X45" s="1">
        <f t="shared" si="29"/>
        <v>400</v>
      </c>
      <c r="Y45" s="1">
        <f t="shared" si="29"/>
        <v>400</v>
      </c>
      <c r="Z45" s="1">
        <f t="shared" si="29"/>
        <v>400</v>
      </c>
      <c r="AA45" s="1">
        <f t="shared" si="29"/>
        <v>400</v>
      </c>
      <c r="AB45" s="1">
        <f t="shared" si="29"/>
        <v>400</v>
      </c>
      <c r="AC45" s="1">
        <f t="shared" si="29"/>
        <v>400</v>
      </c>
      <c r="AD45" s="1">
        <f t="shared" si="29"/>
        <v>400</v>
      </c>
      <c r="AE45" s="1">
        <f t="shared" si="29"/>
        <v>400</v>
      </c>
    </row>
    <row r="46" spans="1:31" ht="18" customHeight="1">
      <c r="P46" s="1" t="s">
        <v>43</v>
      </c>
      <c r="Q46" s="1">
        <f>$I$8</f>
        <v>1</v>
      </c>
      <c r="R46" s="1">
        <f t="shared" ref="R46:AE46" si="30">$I$8</f>
        <v>1</v>
      </c>
      <c r="S46" s="1">
        <f t="shared" si="30"/>
        <v>1</v>
      </c>
      <c r="T46" s="1">
        <f t="shared" si="30"/>
        <v>1</v>
      </c>
      <c r="U46" s="1">
        <f t="shared" si="30"/>
        <v>1</v>
      </c>
      <c r="V46" s="1">
        <f t="shared" si="30"/>
        <v>1</v>
      </c>
      <c r="W46" s="1">
        <f t="shared" si="30"/>
        <v>1</v>
      </c>
      <c r="X46" s="1">
        <f t="shared" si="30"/>
        <v>1</v>
      </c>
      <c r="Y46" s="1">
        <f t="shared" si="30"/>
        <v>1</v>
      </c>
      <c r="Z46" s="1">
        <f t="shared" si="30"/>
        <v>1</v>
      </c>
      <c r="AA46" s="1">
        <f t="shared" si="30"/>
        <v>1</v>
      </c>
      <c r="AB46" s="1">
        <f t="shared" si="30"/>
        <v>1</v>
      </c>
      <c r="AC46" s="1">
        <f t="shared" si="30"/>
        <v>1</v>
      </c>
      <c r="AD46" s="1">
        <f t="shared" si="30"/>
        <v>1</v>
      </c>
      <c r="AE46" s="1">
        <f t="shared" si="30"/>
        <v>1</v>
      </c>
    </row>
    <row r="47" spans="1:31" ht="18" customHeight="1">
      <c r="P47" s="1" t="s">
        <v>44</v>
      </c>
      <c r="Q47" s="1">
        <f>Q45/2</f>
        <v>200</v>
      </c>
      <c r="R47" s="1">
        <f t="shared" ref="R47:AE47" si="31">R45/2</f>
        <v>200</v>
      </c>
      <c r="S47" s="1">
        <f t="shared" si="31"/>
        <v>200</v>
      </c>
      <c r="T47" s="1">
        <f t="shared" si="31"/>
        <v>200</v>
      </c>
      <c r="U47" s="1">
        <f t="shared" si="31"/>
        <v>200</v>
      </c>
      <c r="V47" s="1">
        <f t="shared" si="31"/>
        <v>200</v>
      </c>
      <c r="W47" s="1">
        <f t="shared" si="31"/>
        <v>200</v>
      </c>
      <c r="X47" s="1">
        <f t="shared" si="31"/>
        <v>200</v>
      </c>
      <c r="Y47" s="1">
        <f t="shared" si="31"/>
        <v>200</v>
      </c>
      <c r="Z47" s="1">
        <f t="shared" si="31"/>
        <v>200</v>
      </c>
      <c r="AA47" s="1">
        <f t="shared" si="31"/>
        <v>200</v>
      </c>
      <c r="AB47" s="1">
        <f t="shared" si="31"/>
        <v>200</v>
      </c>
      <c r="AC47" s="1">
        <f t="shared" si="31"/>
        <v>200</v>
      </c>
      <c r="AD47" s="1">
        <f t="shared" si="31"/>
        <v>200</v>
      </c>
      <c r="AE47" s="1">
        <f t="shared" si="31"/>
        <v>200</v>
      </c>
    </row>
    <row r="48" spans="1:31" ht="18" customHeight="1">
      <c r="P48" s="1" t="s">
        <v>45</v>
      </c>
      <c r="Q48" s="1">
        <f>-(PI()^2)*Q46^2/2/Q45</f>
        <v>-1.2337005501361697E-2</v>
      </c>
      <c r="R48" s="1">
        <f t="shared" ref="R48:AE48" si="32">-(PI()^2)*R46^2/2/R45</f>
        <v>-1.2337005501361697E-2</v>
      </c>
      <c r="S48" s="1">
        <f t="shared" si="32"/>
        <v>-1.2337005501361697E-2</v>
      </c>
      <c r="T48" s="1">
        <f t="shared" si="32"/>
        <v>-1.2337005501361697E-2</v>
      </c>
      <c r="U48" s="1">
        <f t="shared" si="32"/>
        <v>-1.2337005501361697E-2</v>
      </c>
      <c r="V48" s="1">
        <f t="shared" si="32"/>
        <v>-1.2337005501361697E-2</v>
      </c>
      <c r="W48" s="1">
        <f t="shared" si="32"/>
        <v>-1.2337005501361697E-2</v>
      </c>
      <c r="X48" s="1">
        <f t="shared" si="32"/>
        <v>-1.2337005501361697E-2</v>
      </c>
      <c r="Y48" s="1">
        <f t="shared" si="32"/>
        <v>-1.2337005501361697E-2</v>
      </c>
      <c r="Z48" s="1">
        <f t="shared" si="32"/>
        <v>-1.2337005501361697E-2</v>
      </c>
      <c r="AA48" s="1">
        <f t="shared" si="32"/>
        <v>-1.2337005501361697E-2</v>
      </c>
      <c r="AB48" s="1">
        <f t="shared" si="32"/>
        <v>-1.2337005501361697E-2</v>
      </c>
      <c r="AC48" s="1">
        <f t="shared" si="32"/>
        <v>-1.2337005501361697E-2</v>
      </c>
      <c r="AD48" s="1">
        <f t="shared" si="32"/>
        <v>-1.2337005501361697E-2</v>
      </c>
      <c r="AE48" s="1">
        <f t="shared" si="32"/>
        <v>-1.2337005501361697E-2</v>
      </c>
    </row>
    <row r="49" spans="15:31" ht="18" customHeight="1">
      <c r="P49" s="1" t="s">
        <v>46</v>
      </c>
      <c r="Q49" s="1">
        <f>Q48</f>
        <v>-1.2337005501361697E-2</v>
      </c>
      <c r="R49" s="1">
        <f t="shared" ref="R49:AE49" si="33">R48</f>
        <v>-1.2337005501361697E-2</v>
      </c>
      <c r="S49" s="1">
        <f t="shared" si="33"/>
        <v>-1.2337005501361697E-2</v>
      </c>
      <c r="T49" s="1">
        <f t="shared" si="33"/>
        <v>-1.2337005501361697E-2</v>
      </c>
      <c r="U49" s="1">
        <f t="shared" si="33"/>
        <v>-1.2337005501361697E-2</v>
      </c>
      <c r="V49" s="1">
        <f t="shared" si="33"/>
        <v>-1.2337005501361697E-2</v>
      </c>
      <c r="W49" s="1">
        <f t="shared" si="33"/>
        <v>-1.2337005501361697E-2</v>
      </c>
      <c r="X49" s="1">
        <f t="shared" si="33"/>
        <v>-1.2337005501361697E-2</v>
      </c>
      <c r="Y49" s="1">
        <f t="shared" si="33"/>
        <v>-1.2337005501361697E-2</v>
      </c>
      <c r="Z49" s="1">
        <f t="shared" si="33"/>
        <v>-1.2337005501361697E-2</v>
      </c>
      <c r="AA49" s="1">
        <f t="shared" si="33"/>
        <v>-1.2337005501361697E-2</v>
      </c>
      <c r="AB49" s="1">
        <f t="shared" si="33"/>
        <v>-1.2337005501361697E-2</v>
      </c>
      <c r="AC49" s="1">
        <f t="shared" si="33"/>
        <v>-1.2337005501361697E-2</v>
      </c>
      <c r="AD49" s="1">
        <f t="shared" si="33"/>
        <v>-1.2337005501361697E-2</v>
      </c>
      <c r="AE49" s="1">
        <f t="shared" si="33"/>
        <v>-1.2337005501361697E-2</v>
      </c>
    </row>
    <row r="50" spans="15:31" ht="18" customHeight="1">
      <c r="P50" s="1" t="s">
        <v>47</v>
      </c>
      <c r="Q50" s="1">
        <f>PI()^4*Q46^4/2/Q45^3</f>
        <v>7.6100852370314397E-7</v>
      </c>
      <c r="R50" s="1">
        <f t="shared" ref="R50:AE50" si="34">PI()^4*R46^4/2/R45^3</f>
        <v>7.6100852370314397E-7</v>
      </c>
      <c r="S50" s="1">
        <f t="shared" si="34"/>
        <v>7.6100852370314397E-7</v>
      </c>
      <c r="T50" s="1">
        <f t="shared" si="34"/>
        <v>7.6100852370314397E-7</v>
      </c>
      <c r="U50" s="1">
        <f t="shared" si="34"/>
        <v>7.6100852370314397E-7</v>
      </c>
      <c r="V50" s="1">
        <f t="shared" si="34"/>
        <v>7.6100852370314397E-7</v>
      </c>
      <c r="W50" s="1">
        <f t="shared" si="34"/>
        <v>7.6100852370314397E-7</v>
      </c>
      <c r="X50" s="1">
        <f t="shared" si="34"/>
        <v>7.6100852370314397E-7</v>
      </c>
      <c r="Y50" s="1">
        <f t="shared" si="34"/>
        <v>7.6100852370314397E-7</v>
      </c>
      <c r="Z50" s="1">
        <f t="shared" si="34"/>
        <v>7.6100852370314397E-7</v>
      </c>
      <c r="AA50" s="1">
        <f t="shared" si="34"/>
        <v>7.6100852370314397E-7</v>
      </c>
      <c r="AB50" s="1">
        <f t="shared" si="34"/>
        <v>7.6100852370314397E-7</v>
      </c>
      <c r="AC50" s="1">
        <f t="shared" si="34"/>
        <v>7.6100852370314397E-7</v>
      </c>
      <c r="AD50" s="1">
        <f t="shared" si="34"/>
        <v>7.6100852370314397E-7</v>
      </c>
      <c r="AE50" s="1">
        <f t="shared" si="34"/>
        <v>7.6100852370314397E-7</v>
      </c>
    </row>
    <row r="51" spans="15:31" ht="18" customHeight="1">
      <c r="P51" s="1" t="s">
        <v>48</v>
      </c>
      <c r="Q51" s="1">
        <f>PI()^2*Q46^2/2/Q45</f>
        <v>1.2337005501361697E-2</v>
      </c>
      <c r="R51" s="1">
        <f t="shared" ref="R51:AE51" si="35">PI()^2*R46^2/2/R45</f>
        <v>1.2337005501361697E-2</v>
      </c>
      <c r="S51" s="1">
        <f t="shared" si="35"/>
        <v>1.2337005501361697E-2</v>
      </c>
      <c r="T51" s="1">
        <f t="shared" si="35"/>
        <v>1.2337005501361697E-2</v>
      </c>
      <c r="U51" s="1">
        <f t="shared" si="35"/>
        <v>1.2337005501361697E-2</v>
      </c>
      <c r="V51" s="1">
        <f t="shared" si="35"/>
        <v>1.2337005501361697E-2</v>
      </c>
      <c r="W51" s="1">
        <f t="shared" si="35"/>
        <v>1.2337005501361697E-2</v>
      </c>
      <c r="X51" s="1">
        <f t="shared" si="35"/>
        <v>1.2337005501361697E-2</v>
      </c>
      <c r="Y51" s="1">
        <f t="shared" si="35"/>
        <v>1.2337005501361697E-2</v>
      </c>
      <c r="Z51" s="1">
        <f t="shared" si="35"/>
        <v>1.2337005501361697E-2</v>
      </c>
      <c r="AA51" s="1">
        <f t="shared" si="35"/>
        <v>1.2337005501361697E-2</v>
      </c>
      <c r="AB51" s="1">
        <f t="shared" si="35"/>
        <v>1.2337005501361697E-2</v>
      </c>
      <c r="AC51" s="1">
        <f t="shared" si="35"/>
        <v>1.2337005501361697E-2</v>
      </c>
      <c r="AD51" s="1">
        <f t="shared" si="35"/>
        <v>1.2337005501361697E-2</v>
      </c>
      <c r="AE51" s="1">
        <f t="shared" si="35"/>
        <v>1.2337005501361697E-2</v>
      </c>
    </row>
    <row r="52" spans="15:31" ht="18" customHeight="1">
      <c r="P52" s="1" t="s">
        <v>49</v>
      </c>
      <c r="Q52" s="1">
        <f>Q46*PI()/Q45</f>
        <v>7.8539816339744835E-3</v>
      </c>
      <c r="R52" s="1">
        <f t="shared" ref="R52:AE52" si="36">R46*PI()/R45</f>
        <v>7.8539816339744835E-3</v>
      </c>
      <c r="S52" s="1">
        <f t="shared" si="36"/>
        <v>7.8539816339744835E-3</v>
      </c>
      <c r="T52" s="1">
        <f t="shared" si="36"/>
        <v>7.8539816339744835E-3</v>
      </c>
      <c r="U52" s="1">
        <f t="shared" si="36"/>
        <v>7.8539816339744835E-3</v>
      </c>
      <c r="V52" s="1">
        <f t="shared" si="36"/>
        <v>7.8539816339744835E-3</v>
      </c>
      <c r="W52" s="1">
        <f t="shared" si="36"/>
        <v>7.8539816339744835E-3</v>
      </c>
      <c r="X52" s="1">
        <f t="shared" si="36"/>
        <v>7.8539816339744835E-3</v>
      </c>
      <c r="Y52" s="1">
        <f t="shared" si="36"/>
        <v>7.8539816339744835E-3</v>
      </c>
      <c r="Z52" s="1">
        <f t="shared" si="36"/>
        <v>7.8539816339744835E-3</v>
      </c>
      <c r="AA52" s="1">
        <f t="shared" si="36"/>
        <v>7.8539816339744835E-3</v>
      </c>
      <c r="AB52" s="1">
        <f t="shared" si="36"/>
        <v>7.8539816339744835E-3</v>
      </c>
      <c r="AC52" s="1">
        <f t="shared" si="36"/>
        <v>7.8539816339744835E-3</v>
      </c>
      <c r="AD52" s="1">
        <f t="shared" si="36"/>
        <v>7.8539816339744835E-3</v>
      </c>
      <c r="AE52" s="1">
        <f t="shared" si="36"/>
        <v>7.8539816339744835E-3</v>
      </c>
    </row>
    <row r="53" spans="15:31" ht="18" customHeight="1">
      <c r="P53" s="1" t="s">
        <v>50</v>
      </c>
      <c r="Q53" s="1">
        <f>Q46*PI()/Q45</f>
        <v>7.8539816339744835E-3</v>
      </c>
      <c r="R53" s="1">
        <f t="shared" ref="R53:AE53" si="37">R46*PI()/R45</f>
        <v>7.8539816339744835E-3</v>
      </c>
      <c r="S53" s="1">
        <f t="shared" si="37"/>
        <v>7.8539816339744835E-3</v>
      </c>
      <c r="T53" s="1">
        <f t="shared" si="37"/>
        <v>7.8539816339744835E-3</v>
      </c>
      <c r="U53" s="1">
        <f t="shared" si="37"/>
        <v>7.8539816339744835E-3</v>
      </c>
      <c r="V53" s="1">
        <f t="shared" si="37"/>
        <v>7.8539816339744835E-3</v>
      </c>
      <c r="W53" s="1">
        <f t="shared" si="37"/>
        <v>7.8539816339744835E-3</v>
      </c>
      <c r="X53" s="1">
        <f t="shared" si="37"/>
        <v>7.8539816339744835E-3</v>
      </c>
      <c r="Y53" s="1">
        <f t="shared" si="37"/>
        <v>7.8539816339744835E-3</v>
      </c>
      <c r="Z53" s="1">
        <f t="shared" si="37"/>
        <v>7.8539816339744835E-3</v>
      </c>
      <c r="AA53" s="1">
        <f t="shared" si="37"/>
        <v>7.8539816339744835E-3</v>
      </c>
      <c r="AB53" s="1">
        <f t="shared" si="37"/>
        <v>7.8539816339744835E-3</v>
      </c>
      <c r="AC53" s="1">
        <f t="shared" si="37"/>
        <v>7.8539816339744835E-3</v>
      </c>
      <c r="AD53" s="1">
        <f t="shared" si="37"/>
        <v>7.8539816339744835E-3</v>
      </c>
      <c r="AE53" s="1">
        <f t="shared" si="37"/>
        <v>7.8539816339744835E-3</v>
      </c>
    </row>
    <row r="54" spans="15:31" ht="18" customHeight="1">
      <c r="P54" s="1" t="s">
        <v>51</v>
      </c>
      <c r="Q54" s="1">
        <f t="shared" ref="Q54:AE54" si="38">Q13/(1-Q15*Q16)</f>
        <v>76923.076923076922</v>
      </c>
      <c r="R54" s="1">
        <f t="shared" si="38"/>
        <v>76923.076923076922</v>
      </c>
      <c r="S54" s="1">
        <f t="shared" si="38"/>
        <v>76923.076923076922</v>
      </c>
      <c r="T54" s="1">
        <f t="shared" si="38"/>
        <v>76923.076923076922</v>
      </c>
      <c r="U54" s="1">
        <f t="shared" si="38"/>
        <v>76923.076923076922</v>
      </c>
      <c r="V54" s="1">
        <f t="shared" si="38"/>
        <v>76923.076923076922</v>
      </c>
      <c r="W54" s="1">
        <f t="shared" si="38"/>
        <v>76923.076923076922</v>
      </c>
      <c r="X54" s="1">
        <f t="shared" si="38"/>
        <v>76923.076923076922</v>
      </c>
      <c r="Y54" s="1">
        <f t="shared" si="38"/>
        <v>76923.076923076922</v>
      </c>
      <c r="Z54" s="1">
        <f t="shared" si="38"/>
        <v>76923.076923076922</v>
      </c>
      <c r="AA54" s="1">
        <f t="shared" si="38"/>
        <v>76923.076923076922</v>
      </c>
      <c r="AB54" s="1">
        <f t="shared" si="38"/>
        <v>76923.076923076922</v>
      </c>
      <c r="AC54" s="1">
        <f t="shared" si="38"/>
        <v>76923.076923076922</v>
      </c>
      <c r="AD54" s="1">
        <f t="shared" si="38"/>
        <v>76923.076923076922</v>
      </c>
      <c r="AE54" s="1">
        <f t="shared" si="38"/>
        <v>76923.076923076922</v>
      </c>
    </row>
    <row r="55" spans="15:31" ht="18" customHeight="1">
      <c r="P55" s="1" t="s">
        <v>52</v>
      </c>
      <c r="Q55" s="1">
        <f t="shared" ref="Q55:AE55" si="39">Q14/(1-Q15*Q16)</f>
        <v>76923.076923076922</v>
      </c>
      <c r="R55" s="1">
        <f t="shared" si="39"/>
        <v>76923.076923076922</v>
      </c>
      <c r="S55" s="1">
        <f t="shared" si="39"/>
        <v>76923.076923076922</v>
      </c>
      <c r="T55" s="1">
        <f t="shared" si="39"/>
        <v>76923.076923076922</v>
      </c>
      <c r="U55" s="1">
        <f t="shared" si="39"/>
        <v>76923.076923076922</v>
      </c>
      <c r="V55" s="1">
        <f t="shared" si="39"/>
        <v>76923.076923076922</v>
      </c>
      <c r="W55" s="1">
        <f t="shared" si="39"/>
        <v>76923.076923076922</v>
      </c>
      <c r="X55" s="1">
        <f t="shared" si="39"/>
        <v>76923.076923076922</v>
      </c>
      <c r="Y55" s="1">
        <f t="shared" si="39"/>
        <v>76923.076923076922</v>
      </c>
      <c r="Z55" s="1">
        <f t="shared" si="39"/>
        <v>76923.076923076922</v>
      </c>
      <c r="AA55" s="1">
        <f t="shared" si="39"/>
        <v>76923.076923076922</v>
      </c>
      <c r="AB55" s="1">
        <f t="shared" si="39"/>
        <v>76923.076923076922</v>
      </c>
      <c r="AC55" s="1">
        <f t="shared" si="39"/>
        <v>76923.076923076922</v>
      </c>
      <c r="AD55" s="1">
        <f t="shared" si="39"/>
        <v>76923.076923076922</v>
      </c>
      <c r="AE55" s="1">
        <f t="shared" si="39"/>
        <v>76923.076923076922</v>
      </c>
    </row>
    <row r="56" spans="15:31" ht="18" customHeight="1">
      <c r="P56" s="1" t="s">
        <v>53</v>
      </c>
      <c r="Q56" s="1">
        <f t="shared" ref="Q56:AE56" si="40">Q17</f>
        <v>26923.076923076922</v>
      </c>
      <c r="R56" s="1">
        <f t="shared" si="40"/>
        <v>26923.076923076922</v>
      </c>
      <c r="S56" s="1">
        <f t="shared" si="40"/>
        <v>26923.076923076922</v>
      </c>
      <c r="T56" s="1">
        <f t="shared" si="40"/>
        <v>26923.076923076922</v>
      </c>
      <c r="U56" s="1">
        <f t="shared" si="40"/>
        <v>26923.076923076922</v>
      </c>
      <c r="V56" s="1">
        <f t="shared" si="40"/>
        <v>26923.076923076922</v>
      </c>
      <c r="W56" s="1">
        <f t="shared" si="40"/>
        <v>26923.076923076922</v>
      </c>
      <c r="X56" s="1">
        <f t="shared" si="40"/>
        <v>26923.076923076922</v>
      </c>
      <c r="Y56" s="1">
        <f t="shared" si="40"/>
        <v>26923.076923076922</v>
      </c>
      <c r="Z56" s="1">
        <f t="shared" si="40"/>
        <v>26923.076923076922</v>
      </c>
      <c r="AA56" s="1">
        <f t="shared" si="40"/>
        <v>26923.076923076922</v>
      </c>
      <c r="AB56" s="1">
        <f t="shared" si="40"/>
        <v>26923.076923076922</v>
      </c>
      <c r="AC56" s="1">
        <f t="shared" si="40"/>
        <v>26923.076923076922</v>
      </c>
      <c r="AD56" s="1">
        <f t="shared" si="40"/>
        <v>26923.076923076922</v>
      </c>
      <c r="AE56" s="1">
        <f t="shared" si="40"/>
        <v>26923.076923076922</v>
      </c>
    </row>
    <row r="57" spans="15:31" ht="18" customHeight="1">
      <c r="P57" s="1" t="s">
        <v>13</v>
      </c>
      <c r="Q57" s="1">
        <f t="shared" ref="Q57:AE57" si="41">Q15</f>
        <v>0.3</v>
      </c>
      <c r="R57" s="1">
        <f t="shared" si="41"/>
        <v>0.3</v>
      </c>
      <c r="S57" s="1">
        <f t="shared" si="41"/>
        <v>0.3</v>
      </c>
      <c r="T57" s="1">
        <f t="shared" si="41"/>
        <v>0.3</v>
      </c>
      <c r="U57" s="1">
        <f t="shared" si="41"/>
        <v>0.3</v>
      </c>
      <c r="V57" s="1">
        <f t="shared" si="41"/>
        <v>0.3</v>
      </c>
      <c r="W57" s="1">
        <f t="shared" si="41"/>
        <v>0.3</v>
      </c>
      <c r="X57" s="1">
        <f t="shared" si="41"/>
        <v>0.3</v>
      </c>
      <c r="Y57" s="1">
        <f t="shared" si="41"/>
        <v>0.3</v>
      </c>
      <c r="Z57" s="1">
        <f t="shared" si="41"/>
        <v>0.3</v>
      </c>
      <c r="AA57" s="1">
        <f t="shared" si="41"/>
        <v>0.3</v>
      </c>
      <c r="AB57" s="1">
        <f t="shared" si="41"/>
        <v>0.3</v>
      </c>
      <c r="AC57" s="1">
        <f t="shared" si="41"/>
        <v>0.3</v>
      </c>
      <c r="AD57" s="1">
        <f t="shared" si="41"/>
        <v>0.3</v>
      </c>
      <c r="AE57" s="1">
        <f t="shared" si="41"/>
        <v>0.3</v>
      </c>
    </row>
    <row r="58" spans="15:31" ht="18" customHeight="1">
      <c r="P58" s="1" t="s">
        <v>54</v>
      </c>
      <c r="Q58" s="1">
        <f t="shared" ref="Q58:AE58" si="42">Q13*Q12^3/12/(1-Q15*Q16)</f>
        <v>173076.92307692306</v>
      </c>
      <c r="R58" s="1">
        <f t="shared" si="42"/>
        <v>173076.92307692306</v>
      </c>
      <c r="S58" s="1">
        <f t="shared" si="42"/>
        <v>173076.92307692306</v>
      </c>
      <c r="T58" s="1">
        <f t="shared" si="42"/>
        <v>173076.92307692306</v>
      </c>
      <c r="U58" s="1">
        <f t="shared" si="42"/>
        <v>173076.92307692306</v>
      </c>
      <c r="V58" s="1">
        <f t="shared" si="42"/>
        <v>173076.92307692306</v>
      </c>
      <c r="W58" s="1">
        <f t="shared" si="42"/>
        <v>173076.92307692306</v>
      </c>
      <c r="X58" s="1">
        <f t="shared" si="42"/>
        <v>173076.92307692306</v>
      </c>
      <c r="Y58" s="1">
        <f t="shared" si="42"/>
        <v>51282.051282051274</v>
      </c>
      <c r="Z58" s="1">
        <f t="shared" si="42"/>
        <v>51282.051282051274</v>
      </c>
      <c r="AA58" s="1">
        <f t="shared" si="42"/>
        <v>51282.051282051274</v>
      </c>
      <c r="AB58" s="1">
        <f t="shared" si="42"/>
        <v>51282.051282051274</v>
      </c>
      <c r="AC58" s="1">
        <f t="shared" si="42"/>
        <v>51282.051282051274</v>
      </c>
      <c r="AD58" s="1">
        <f t="shared" si="42"/>
        <v>51282.051282051274</v>
      </c>
      <c r="AE58" s="1">
        <f t="shared" si="42"/>
        <v>51282.051282051274</v>
      </c>
    </row>
    <row r="59" spans="15:31" ht="18" customHeight="1">
      <c r="P59" s="1" t="s">
        <v>55</v>
      </c>
      <c r="Q59" s="1">
        <f t="shared" ref="Q59:AE59" si="43">Q14*Q12^3/12/(1-Q15*Q16)</f>
        <v>173076.92307692306</v>
      </c>
      <c r="R59" s="1">
        <f t="shared" si="43"/>
        <v>173076.92307692306</v>
      </c>
      <c r="S59" s="1">
        <f t="shared" si="43"/>
        <v>173076.92307692306</v>
      </c>
      <c r="T59" s="1">
        <f t="shared" si="43"/>
        <v>173076.92307692306</v>
      </c>
      <c r="U59" s="1">
        <f t="shared" si="43"/>
        <v>173076.92307692306</v>
      </c>
      <c r="V59" s="1">
        <f t="shared" si="43"/>
        <v>173076.92307692306</v>
      </c>
      <c r="W59" s="1">
        <f t="shared" si="43"/>
        <v>173076.92307692306</v>
      </c>
      <c r="X59" s="1">
        <f t="shared" si="43"/>
        <v>173076.92307692306</v>
      </c>
      <c r="Y59" s="1">
        <f t="shared" si="43"/>
        <v>51282.051282051274</v>
      </c>
      <c r="Z59" s="1">
        <f t="shared" si="43"/>
        <v>51282.051282051274</v>
      </c>
      <c r="AA59" s="1">
        <f t="shared" si="43"/>
        <v>51282.051282051274</v>
      </c>
      <c r="AB59" s="1">
        <f t="shared" si="43"/>
        <v>51282.051282051274</v>
      </c>
      <c r="AC59" s="1">
        <f t="shared" si="43"/>
        <v>51282.051282051274</v>
      </c>
      <c r="AD59" s="1">
        <f t="shared" si="43"/>
        <v>51282.051282051274</v>
      </c>
      <c r="AE59" s="1">
        <f t="shared" si="43"/>
        <v>51282.051282051274</v>
      </c>
    </row>
    <row r="60" spans="15:31" ht="18" customHeight="1">
      <c r="P60" s="1" t="s">
        <v>56</v>
      </c>
      <c r="Q60" s="1">
        <f t="shared" ref="Q60:AE60" si="44">Q17*Q12^3/12</f>
        <v>60576.923076923071</v>
      </c>
      <c r="R60" s="1">
        <f t="shared" si="44"/>
        <v>60576.923076923071</v>
      </c>
      <c r="S60" s="1">
        <f t="shared" si="44"/>
        <v>60576.923076923071</v>
      </c>
      <c r="T60" s="1">
        <f t="shared" si="44"/>
        <v>60576.923076923071</v>
      </c>
      <c r="U60" s="1">
        <f t="shared" si="44"/>
        <v>60576.923076923071</v>
      </c>
      <c r="V60" s="1">
        <f t="shared" si="44"/>
        <v>60576.923076923071</v>
      </c>
      <c r="W60" s="1">
        <f t="shared" si="44"/>
        <v>60576.923076923071</v>
      </c>
      <c r="X60" s="1">
        <f t="shared" si="44"/>
        <v>60576.923076923071</v>
      </c>
      <c r="Y60" s="1">
        <f t="shared" si="44"/>
        <v>17948.717948717949</v>
      </c>
      <c r="Z60" s="1">
        <f t="shared" si="44"/>
        <v>17948.717948717949</v>
      </c>
      <c r="AA60" s="1">
        <f t="shared" si="44"/>
        <v>17948.717948717949</v>
      </c>
      <c r="AB60" s="1">
        <f t="shared" si="44"/>
        <v>17948.717948717949</v>
      </c>
      <c r="AC60" s="1">
        <f t="shared" si="44"/>
        <v>17948.717948717949</v>
      </c>
      <c r="AD60" s="1">
        <f t="shared" si="44"/>
        <v>17948.717948717949</v>
      </c>
      <c r="AE60" s="1">
        <f t="shared" si="44"/>
        <v>17948.717948717949</v>
      </c>
    </row>
    <row r="61" spans="15:31" ht="18" customHeight="1">
      <c r="P61" s="1" t="s">
        <v>57</v>
      </c>
      <c r="Q61" s="1">
        <f>Q57*Q59</f>
        <v>51923.076923076915</v>
      </c>
      <c r="R61" s="1">
        <f t="shared" ref="R61:AE61" si="45">R57*R59</f>
        <v>51923.076923076915</v>
      </c>
      <c r="S61" s="1">
        <f t="shared" si="45"/>
        <v>51923.076923076915</v>
      </c>
      <c r="T61" s="1">
        <f t="shared" si="45"/>
        <v>51923.076923076915</v>
      </c>
      <c r="U61" s="1">
        <f t="shared" si="45"/>
        <v>51923.076923076915</v>
      </c>
      <c r="V61" s="1">
        <f t="shared" si="45"/>
        <v>51923.076923076915</v>
      </c>
      <c r="W61" s="1">
        <f t="shared" si="45"/>
        <v>51923.076923076915</v>
      </c>
      <c r="X61" s="1">
        <f t="shared" si="45"/>
        <v>51923.076923076915</v>
      </c>
      <c r="Y61" s="1">
        <f t="shared" si="45"/>
        <v>15384.615384615381</v>
      </c>
      <c r="Z61" s="1">
        <f t="shared" si="45"/>
        <v>15384.615384615381</v>
      </c>
      <c r="AA61" s="1">
        <f t="shared" si="45"/>
        <v>15384.615384615381</v>
      </c>
      <c r="AB61" s="1">
        <f t="shared" si="45"/>
        <v>15384.615384615381</v>
      </c>
      <c r="AC61" s="1">
        <f t="shared" si="45"/>
        <v>15384.615384615381</v>
      </c>
      <c r="AD61" s="1">
        <f t="shared" si="45"/>
        <v>15384.615384615381</v>
      </c>
      <c r="AE61" s="1">
        <f t="shared" si="45"/>
        <v>15384.615384615381</v>
      </c>
    </row>
    <row r="62" spans="15:31" ht="18" customHeight="1">
      <c r="P62" s="1" t="s">
        <v>58</v>
      </c>
      <c r="Q62" s="1">
        <f>Q46*PI()</f>
        <v>3.1415926535897931</v>
      </c>
      <c r="R62" s="1">
        <f t="shared" ref="R62:AE62" si="46">R46*PI()</f>
        <v>3.1415926535897931</v>
      </c>
      <c r="S62" s="1">
        <f t="shared" si="46"/>
        <v>3.1415926535897931</v>
      </c>
      <c r="T62" s="1">
        <f t="shared" si="46"/>
        <v>3.1415926535897931</v>
      </c>
      <c r="U62" s="1">
        <f t="shared" si="46"/>
        <v>3.1415926535897931</v>
      </c>
      <c r="V62" s="1">
        <f t="shared" si="46"/>
        <v>3.1415926535897931</v>
      </c>
      <c r="W62" s="1">
        <f t="shared" si="46"/>
        <v>3.1415926535897931</v>
      </c>
      <c r="X62" s="1">
        <f t="shared" si="46"/>
        <v>3.1415926535897931</v>
      </c>
      <c r="Y62" s="1">
        <f t="shared" si="46"/>
        <v>3.1415926535897931</v>
      </c>
      <c r="Z62" s="1">
        <f t="shared" si="46"/>
        <v>3.1415926535897931</v>
      </c>
      <c r="AA62" s="1">
        <f t="shared" si="46"/>
        <v>3.1415926535897931</v>
      </c>
      <c r="AB62" s="1">
        <f t="shared" si="46"/>
        <v>3.1415926535897931</v>
      </c>
      <c r="AC62" s="1">
        <f t="shared" si="46"/>
        <v>3.1415926535897931</v>
      </c>
      <c r="AD62" s="1">
        <f t="shared" si="46"/>
        <v>3.1415926535897931</v>
      </c>
      <c r="AE62" s="1">
        <f t="shared" si="46"/>
        <v>3.1415926535897931</v>
      </c>
    </row>
    <row r="63" spans="15:31" ht="18" customHeight="1">
      <c r="P63" s="1" t="s">
        <v>59</v>
      </c>
      <c r="Q63" s="1">
        <f>Q46*PI()</f>
        <v>3.1415926535897931</v>
      </c>
      <c r="R63" s="1">
        <f t="shared" ref="R63:AE63" si="47">R46*PI()</f>
        <v>3.1415926535897931</v>
      </c>
      <c r="S63" s="1">
        <f t="shared" si="47"/>
        <v>3.1415926535897931</v>
      </c>
      <c r="T63" s="1">
        <f t="shared" si="47"/>
        <v>3.1415926535897931</v>
      </c>
      <c r="U63" s="1">
        <f t="shared" si="47"/>
        <v>3.1415926535897931</v>
      </c>
      <c r="V63" s="1">
        <f t="shared" si="47"/>
        <v>3.1415926535897931</v>
      </c>
      <c r="W63" s="1">
        <f t="shared" si="47"/>
        <v>3.1415926535897931</v>
      </c>
      <c r="X63" s="1">
        <f t="shared" si="47"/>
        <v>3.1415926535897931</v>
      </c>
      <c r="Y63" s="1">
        <f t="shared" si="47"/>
        <v>3.1415926535897931</v>
      </c>
      <c r="Z63" s="1">
        <f t="shared" si="47"/>
        <v>3.1415926535897931</v>
      </c>
      <c r="AA63" s="1">
        <f t="shared" si="47"/>
        <v>3.1415926535897931</v>
      </c>
      <c r="AB63" s="1">
        <f t="shared" si="47"/>
        <v>3.1415926535897931</v>
      </c>
      <c r="AC63" s="1">
        <f t="shared" si="47"/>
        <v>3.1415926535897931</v>
      </c>
      <c r="AD63" s="1">
        <f t="shared" si="47"/>
        <v>3.1415926535897931</v>
      </c>
      <c r="AE63" s="1">
        <f t="shared" si="47"/>
        <v>3.1415926535897931</v>
      </c>
    </row>
    <row r="64" spans="15:31" ht="18" customHeight="1">
      <c r="O64" s="1" t="s">
        <v>139</v>
      </c>
      <c r="P64" s="1">
        <v>11</v>
      </c>
      <c r="Q64" s="1">
        <f t="shared" ref="Q64:AE64" si="48">Q54*Q47/Q26+Q56*Q26*Q51/3</f>
        <v>856693.75558953616</v>
      </c>
      <c r="R64" s="1">
        <f t="shared" si="48"/>
        <v>963309.92899506725</v>
      </c>
      <c r="S64" s="1">
        <f t="shared" si="48"/>
        <v>963309.92899506725</v>
      </c>
      <c r="T64" s="1">
        <f t="shared" si="48"/>
        <v>1027301.7763815935</v>
      </c>
      <c r="U64" s="1">
        <f t="shared" si="48"/>
        <v>1027301.7763815935</v>
      </c>
      <c r="V64" s="1">
        <f t="shared" si="48"/>
        <v>963309.92899506725</v>
      </c>
      <c r="W64" s="1">
        <f t="shared" si="48"/>
        <v>963309.92899506725</v>
      </c>
      <c r="X64" s="1">
        <f t="shared" si="48"/>
        <v>856693.75558953616</v>
      </c>
      <c r="Y64" s="1">
        <f t="shared" si="48"/>
        <v>1283379.8826437364</v>
      </c>
      <c r="Z64" s="1">
        <f t="shared" si="48"/>
        <v>1283379.8826437364</v>
      </c>
      <c r="AA64" s="1">
        <f t="shared" si="48"/>
        <v>1283379.8826437364</v>
      </c>
      <c r="AB64" s="1">
        <f t="shared" si="48"/>
        <v>1283379.8826437364</v>
      </c>
      <c r="AC64" s="1">
        <f t="shared" si="48"/>
        <v>1283379.8826437364</v>
      </c>
      <c r="AD64" s="1">
        <f t="shared" si="48"/>
        <v>2564766.864398791</v>
      </c>
      <c r="AE64" s="1">
        <f t="shared" si="48"/>
        <v>2564766.864398791</v>
      </c>
    </row>
    <row r="65" spans="15:31" ht="18" customHeight="1">
      <c r="P65" s="1">
        <v>12</v>
      </c>
      <c r="Q65" s="1">
        <f>-Q55*Q57*Q49/2/Q53-Q56*Q51/2/Q53</f>
        <v>-3020.7621669132641</v>
      </c>
      <c r="R65" s="1">
        <f t="shared" ref="R65:AE65" si="49">-R55*R57*R49/2/R53-R56*R51/2/R53</f>
        <v>-3020.7621669132641</v>
      </c>
      <c r="S65" s="1">
        <f t="shared" si="49"/>
        <v>-3020.7621669132641</v>
      </c>
      <c r="T65" s="1">
        <f t="shared" si="49"/>
        <v>-3020.7621669132641</v>
      </c>
      <c r="U65" s="1">
        <f t="shared" si="49"/>
        <v>-3020.7621669132641</v>
      </c>
      <c r="V65" s="1">
        <f t="shared" si="49"/>
        <v>-3020.7621669132641</v>
      </c>
      <c r="W65" s="1">
        <f t="shared" si="49"/>
        <v>-3020.7621669132641</v>
      </c>
      <c r="X65" s="1">
        <f t="shared" si="49"/>
        <v>-3020.7621669132641</v>
      </c>
      <c r="Y65" s="1">
        <f t="shared" si="49"/>
        <v>-3020.7621669132641</v>
      </c>
      <c r="Z65" s="1">
        <f t="shared" si="49"/>
        <v>-3020.7621669132641</v>
      </c>
      <c r="AA65" s="1">
        <f t="shared" si="49"/>
        <v>-3020.7621669132641</v>
      </c>
      <c r="AB65" s="1">
        <f t="shared" si="49"/>
        <v>-3020.7621669132641</v>
      </c>
      <c r="AC65" s="1">
        <f t="shared" si="49"/>
        <v>-3020.7621669132641</v>
      </c>
      <c r="AD65" s="1">
        <f t="shared" si="49"/>
        <v>-3020.7621669132641</v>
      </c>
      <c r="AE65" s="1">
        <f t="shared" si="49"/>
        <v>-3020.7621669132641</v>
      </c>
    </row>
    <row r="66" spans="15:31" ht="18" customHeight="1">
      <c r="P66" s="1">
        <v>13</v>
      </c>
      <c r="Q66" s="1">
        <f t="shared" ref="Q66:AE66" si="50">-Q54*Q47/Q26+Q56*Q26*Q51/6</f>
        <v>-853704.40425651392</v>
      </c>
      <c r="R66" s="1">
        <f t="shared" si="50"/>
        <v>-960652.72781015863</v>
      </c>
      <c r="S66" s="1">
        <f t="shared" si="50"/>
        <v>-960652.72781015863</v>
      </c>
      <c r="T66" s="1">
        <f t="shared" si="50"/>
        <v>-1024810.6502707417</v>
      </c>
      <c r="U66" s="1">
        <f t="shared" si="50"/>
        <v>-1024810.6502707417</v>
      </c>
      <c r="V66" s="1">
        <f t="shared" si="50"/>
        <v>-960652.72781015863</v>
      </c>
      <c r="W66" s="1">
        <f t="shared" si="50"/>
        <v>-960652.72781015863</v>
      </c>
      <c r="X66" s="1">
        <f t="shared" si="50"/>
        <v>-853704.40425651392</v>
      </c>
      <c r="Y66" s="1">
        <f t="shared" si="50"/>
        <v>-1281386.9817550548</v>
      </c>
      <c r="Z66" s="1">
        <f t="shared" si="50"/>
        <v>-1281386.9817550548</v>
      </c>
      <c r="AA66" s="1">
        <f t="shared" si="50"/>
        <v>-1281386.9817550548</v>
      </c>
      <c r="AB66" s="1">
        <f t="shared" si="50"/>
        <v>-1281386.9817550548</v>
      </c>
      <c r="AC66" s="1">
        <f t="shared" si="50"/>
        <v>-1281386.9817550548</v>
      </c>
      <c r="AD66" s="1">
        <f t="shared" si="50"/>
        <v>-2563770.4139544503</v>
      </c>
      <c r="AE66" s="1">
        <f t="shared" si="50"/>
        <v>-2563770.4139544503</v>
      </c>
    </row>
    <row r="67" spans="15:31" ht="18" customHeight="1">
      <c r="P67" s="1">
        <v>14</v>
      </c>
      <c r="Q67" s="1">
        <f>-Q55*Q57*Q49/2/Q53+Q56*Q51/2/Q53</f>
        <v>39269.908169872404</v>
      </c>
      <c r="R67" s="1">
        <f t="shared" ref="R67:AE67" si="51">-R55*R57*R49/2/R53+R56*R51/2/R53</f>
        <v>39269.908169872404</v>
      </c>
      <c r="S67" s="1">
        <f t="shared" si="51"/>
        <v>39269.908169872404</v>
      </c>
      <c r="T67" s="1">
        <f t="shared" si="51"/>
        <v>39269.908169872404</v>
      </c>
      <c r="U67" s="1">
        <f t="shared" si="51"/>
        <v>39269.908169872404</v>
      </c>
      <c r="V67" s="1">
        <f t="shared" si="51"/>
        <v>39269.908169872404</v>
      </c>
      <c r="W67" s="1">
        <f t="shared" si="51"/>
        <v>39269.908169872404</v>
      </c>
      <c r="X67" s="1">
        <f t="shared" si="51"/>
        <v>39269.908169872404</v>
      </c>
      <c r="Y67" s="1">
        <f t="shared" si="51"/>
        <v>39269.908169872404</v>
      </c>
      <c r="Z67" s="1">
        <f t="shared" si="51"/>
        <v>39269.908169872404</v>
      </c>
      <c r="AA67" s="1">
        <f t="shared" si="51"/>
        <v>39269.908169872404</v>
      </c>
      <c r="AB67" s="1">
        <f t="shared" si="51"/>
        <v>39269.908169872404</v>
      </c>
      <c r="AC67" s="1">
        <f t="shared" si="51"/>
        <v>39269.908169872404</v>
      </c>
      <c r="AD67" s="1">
        <f t="shared" si="51"/>
        <v>39269.908169872404</v>
      </c>
      <c r="AE67" s="1">
        <f t="shared" si="51"/>
        <v>39269.908169872404</v>
      </c>
    </row>
    <row r="68" spans="15:31" ht="18" customHeight="1">
      <c r="P68" s="1">
        <v>21</v>
      </c>
      <c r="Q68" s="1">
        <f>-Q55*Q57*Q48/2/Q52-Q56*Q51/2/Q52</f>
        <v>-3020.7621669132641</v>
      </c>
      <c r="R68" s="1">
        <f t="shared" ref="R68:AE68" si="52">-R55*R57*R48/2/R52-R56*R51/2/R52</f>
        <v>-3020.7621669132641</v>
      </c>
      <c r="S68" s="1">
        <f t="shared" si="52"/>
        <v>-3020.7621669132641</v>
      </c>
      <c r="T68" s="1">
        <f t="shared" si="52"/>
        <v>-3020.7621669132641</v>
      </c>
      <c r="U68" s="1">
        <f t="shared" si="52"/>
        <v>-3020.7621669132641</v>
      </c>
      <c r="V68" s="1">
        <f t="shared" si="52"/>
        <v>-3020.7621669132641</v>
      </c>
      <c r="W68" s="1">
        <f t="shared" si="52"/>
        <v>-3020.7621669132641</v>
      </c>
      <c r="X68" s="1">
        <f t="shared" si="52"/>
        <v>-3020.7621669132641</v>
      </c>
      <c r="Y68" s="1">
        <f t="shared" si="52"/>
        <v>-3020.7621669132641</v>
      </c>
      <c r="Z68" s="1">
        <f t="shared" si="52"/>
        <v>-3020.7621669132641</v>
      </c>
      <c r="AA68" s="1">
        <f t="shared" si="52"/>
        <v>-3020.7621669132641</v>
      </c>
      <c r="AB68" s="1">
        <f t="shared" si="52"/>
        <v>-3020.7621669132641</v>
      </c>
      <c r="AC68" s="1">
        <f t="shared" si="52"/>
        <v>-3020.7621669132641</v>
      </c>
      <c r="AD68" s="1">
        <f t="shared" si="52"/>
        <v>-3020.7621669132641</v>
      </c>
      <c r="AE68" s="1">
        <f t="shared" si="52"/>
        <v>-3020.7621669132641</v>
      </c>
    </row>
    <row r="69" spans="15:31" ht="18" customHeight="1">
      <c r="P69" s="1">
        <v>22</v>
      </c>
      <c r="Q69" s="1">
        <f t="shared" ref="Q69:AE69" si="53">Q55*Q26*Q50/3/Q52/Q53+Q56*Q51/Q26/Q52/Q53</f>
        <v>304839.30168438907</v>
      </c>
      <c r="R69" s="1">
        <f t="shared" si="53"/>
        <v>341599.79712876369</v>
      </c>
      <c r="S69" s="1">
        <f t="shared" si="53"/>
        <v>341599.79712876369</v>
      </c>
      <c r="T69" s="1">
        <f t="shared" si="53"/>
        <v>363719.36109026725</v>
      </c>
      <c r="U69" s="1">
        <f t="shared" si="53"/>
        <v>363719.36109026725</v>
      </c>
      <c r="V69" s="1">
        <f t="shared" si="53"/>
        <v>341599.79712876369</v>
      </c>
      <c r="W69" s="1">
        <f t="shared" si="53"/>
        <v>341599.79712876369</v>
      </c>
      <c r="X69" s="1">
        <f t="shared" si="53"/>
        <v>304839.30168438907</v>
      </c>
      <c r="Y69" s="1">
        <f t="shared" si="53"/>
        <v>452513.95041067532</v>
      </c>
      <c r="Z69" s="1">
        <f t="shared" si="53"/>
        <v>452513.95041067532</v>
      </c>
      <c r="AA69" s="1">
        <f t="shared" si="53"/>
        <v>452513.95041067532</v>
      </c>
      <c r="AB69" s="1">
        <f t="shared" si="53"/>
        <v>452513.95041067532</v>
      </c>
      <c r="AC69" s="1">
        <f t="shared" si="53"/>
        <v>452513.95041067532</v>
      </c>
      <c r="AD69" s="1">
        <f t="shared" si="53"/>
        <v>899333.89828226063</v>
      </c>
      <c r="AE69" s="1">
        <f t="shared" si="53"/>
        <v>899333.89828226063</v>
      </c>
    </row>
    <row r="70" spans="15:31" ht="18" customHeight="1">
      <c r="P70" s="1">
        <v>23</v>
      </c>
      <c r="Q70" s="1">
        <f>Q55*Q57*Q48/2/Q52-Q56*Q51/2/Q52</f>
        <v>-39269.908169872404</v>
      </c>
      <c r="R70" s="1">
        <f t="shared" ref="R70:AE70" si="54">R55*R57*R48/2/R52-R56*R51/2/R52</f>
        <v>-39269.908169872404</v>
      </c>
      <c r="S70" s="1">
        <f t="shared" si="54"/>
        <v>-39269.908169872404</v>
      </c>
      <c r="T70" s="1">
        <f t="shared" si="54"/>
        <v>-39269.908169872404</v>
      </c>
      <c r="U70" s="1">
        <f t="shared" si="54"/>
        <v>-39269.908169872404</v>
      </c>
      <c r="V70" s="1">
        <f t="shared" si="54"/>
        <v>-39269.908169872404</v>
      </c>
      <c r="W70" s="1">
        <f t="shared" si="54"/>
        <v>-39269.908169872404</v>
      </c>
      <c r="X70" s="1">
        <f t="shared" si="54"/>
        <v>-39269.908169872404</v>
      </c>
      <c r="Y70" s="1">
        <f t="shared" si="54"/>
        <v>-39269.908169872404</v>
      </c>
      <c r="Z70" s="1">
        <f t="shared" si="54"/>
        <v>-39269.908169872404</v>
      </c>
      <c r="AA70" s="1">
        <f t="shared" si="54"/>
        <v>-39269.908169872404</v>
      </c>
      <c r="AB70" s="1">
        <f t="shared" si="54"/>
        <v>-39269.908169872404</v>
      </c>
      <c r="AC70" s="1">
        <f t="shared" si="54"/>
        <v>-39269.908169872404</v>
      </c>
      <c r="AD70" s="1">
        <f t="shared" si="54"/>
        <v>-39269.908169872404</v>
      </c>
      <c r="AE70" s="1">
        <f t="shared" si="54"/>
        <v>-39269.908169872404</v>
      </c>
    </row>
    <row r="71" spans="15:31" ht="18" customHeight="1">
      <c r="P71" s="1">
        <v>24</v>
      </c>
      <c r="Q71" s="1">
        <f t="shared" ref="Q71:AE71" si="55">Q55*Q26*Q50/6/Q52/Q53-Q56*Q51/Q26/Q52/Q53</f>
        <v>-296298.29787575407</v>
      </c>
      <c r="R71" s="1">
        <f t="shared" si="55"/>
        <v>-334007.79374331032</v>
      </c>
      <c r="S71" s="1">
        <f t="shared" si="55"/>
        <v>-334007.79374331032</v>
      </c>
      <c r="T71" s="1">
        <f t="shared" si="55"/>
        <v>-356601.85791640473</v>
      </c>
      <c r="U71" s="1">
        <f t="shared" si="55"/>
        <v>-356601.85791640473</v>
      </c>
      <c r="V71" s="1">
        <f t="shared" si="55"/>
        <v>-334007.79374331032</v>
      </c>
      <c r="W71" s="1">
        <f t="shared" si="55"/>
        <v>-334007.79374331032</v>
      </c>
      <c r="X71" s="1">
        <f t="shared" si="55"/>
        <v>-296298.29787575407</v>
      </c>
      <c r="Y71" s="1">
        <f t="shared" si="55"/>
        <v>-446819.94787158532</v>
      </c>
      <c r="Z71" s="1">
        <f t="shared" si="55"/>
        <v>-446819.94787158532</v>
      </c>
      <c r="AA71" s="1">
        <f t="shared" si="55"/>
        <v>-446819.94787158532</v>
      </c>
      <c r="AB71" s="1">
        <f t="shared" si="55"/>
        <v>-446819.94787158532</v>
      </c>
      <c r="AC71" s="1">
        <f t="shared" si="55"/>
        <v>-446819.94787158532</v>
      </c>
      <c r="AD71" s="1">
        <f t="shared" si="55"/>
        <v>-896486.89701271558</v>
      </c>
      <c r="AE71" s="1">
        <f t="shared" si="55"/>
        <v>-896486.89701271558</v>
      </c>
    </row>
    <row r="72" spans="15:31" ht="18" customHeight="1">
      <c r="P72" s="1">
        <v>31</v>
      </c>
      <c r="Q72" s="1">
        <f t="shared" ref="Q72:AE72" si="56">-Q54*Q47/Q26+Q56*Q26*Q51/6</f>
        <v>-853704.40425651392</v>
      </c>
      <c r="R72" s="1">
        <f t="shared" si="56"/>
        <v>-960652.72781015863</v>
      </c>
      <c r="S72" s="1">
        <f t="shared" si="56"/>
        <v>-960652.72781015863</v>
      </c>
      <c r="T72" s="1">
        <f t="shared" si="56"/>
        <v>-1024810.6502707417</v>
      </c>
      <c r="U72" s="1">
        <f t="shared" si="56"/>
        <v>-1024810.6502707417</v>
      </c>
      <c r="V72" s="1">
        <f t="shared" si="56"/>
        <v>-960652.72781015863</v>
      </c>
      <c r="W72" s="1">
        <f t="shared" si="56"/>
        <v>-960652.72781015863</v>
      </c>
      <c r="X72" s="1">
        <f t="shared" si="56"/>
        <v>-853704.40425651392</v>
      </c>
      <c r="Y72" s="1">
        <f t="shared" si="56"/>
        <v>-1281386.9817550548</v>
      </c>
      <c r="Z72" s="1">
        <f t="shared" si="56"/>
        <v>-1281386.9817550548</v>
      </c>
      <c r="AA72" s="1">
        <f t="shared" si="56"/>
        <v>-1281386.9817550548</v>
      </c>
      <c r="AB72" s="1">
        <f t="shared" si="56"/>
        <v>-1281386.9817550548</v>
      </c>
      <c r="AC72" s="1">
        <f t="shared" si="56"/>
        <v>-1281386.9817550548</v>
      </c>
      <c r="AD72" s="1">
        <f t="shared" si="56"/>
        <v>-2563770.4139544503</v>
      </c>
      <c r="AE72" s="1">
        <f t="shared" si="56"/>
        <v>-2563770.4139544503</v>
      </c>
    </row>
    <row r="73" spans="15:31" ht="18" customHeight="1">
      <c r="P73" s="1">
        <v>32</v>
      </c>
      <c r="Q73" s="1">
        <f>Q55*Q57*Q49/2/Q53-Q56*Q51/2/Q53</f>
        <v>-39269.908169872404</v>
      </c>
      <c r="R73" s="1">
        <f t="shared" ref="R73:AE73" si="57">R55*R57*R49/2/R53-R56*R51/2/R53</f>
        <v>-39269.908169872404</v>
      </c>
      <c r="S73" s="1">
        <f t="shared" si="57"/>
        <v>-39269.908169872404</v>
      </c>
      <c r="T73" s="1">
        <f t="shared" si="57"/>
        <v>-39269.908169872404</v>
      </c>
      <c r="U73" s="1">
        <f t="shared" si="57"/>
        <v>-39269.908169872404</v>
      </c>
      <c r="V73" s="1">
        <f t="shared" si="57"/>
        <v>-39269.908169872404</v>
      </c>
      <c r="W73" s="1">
        <f t="shared" si="57"/>
        <v>-39269.908169872404</v>
      </c>
      <c r="X73" s="1">
        <f t="shared" si="57"/>
        <v>-39269.908169872404</v>
      </c>
      <c r="Y73" s="1">
        <f t="shared" si="57"/>
        <v>-39269.908169872404</v>
      </c>
      <c r="Z73" s="1">
        <f t="shared" si="57"/>
        <v>-39269.908169872404</v>
      </c>
      <c r="AA73" s="1">
        <f t="shared" si="57"/>
        <v>-39269.908169872404</v>
      </c>
      <c r="AB73" s="1">
        <f t="shared" si="57"/>
        <v>-39269.908169872404</v>
      </c>
      <c r="AC73" s="1">
        <f t="shared" si="57"/>
        <v>-39269.908169872404</v>
      </c>
      <c r="AD73" s="1">
        <f t="shared" si="57"/>
        <v>-39269.908169872404</v>
      </c>
      <c r="AE73" s="1">
        <f t="shared" si="57"/>
        <v>-39269.908169872404</v>
      </c>
    </row>
    <row r="74" spans="15:31" ht="18" customHeight="1">
      <c r="P74" s="1">
        <v>33</v>
      </c>
      <c r="Q74" s="1">
        <f t="shared" ref="Q74:AE74" si="58">Q54*Q47/Q26+Q56*Q26*Q51/3</f>
        <v>856693.75558953616</v>
      </c>
      <c r="R74" s="1">
        <f t="shared" si="58"/>
        <v>963309.92899506725</v>
      </c>
      <c r="S74" s="1">
        <f t="shared" si="58"/>
        <v>963309.92899506725</v>
      </c>
      <c r="T74" s="1">
        <f t="shared" si="58"/>
        <v>1027301.7763815935</v>
      </c>
      <c r="U74" s="1">
        <f t="shared" si="58"/>
        <v>1027301.7763815935</v>
      </c>
      <c r="V74" s="1">
        <f t="shared" si="58"/>
        <v>963309.92899506725</v>
      </c>
      <c r="W74" s="1">
        <f t="shared" si="58"/>
        <v>963309.92899506725</v>
      </c>
      <c r="X74" s="1">
        <f t="shared" si="58"/>
        <v>856693.75558953616</v>
      </c>
      <c r="Y74" s="1">
        <f t="shared" si="58"/>
        <v>1283379.8826437364</v>
      </c>
      <c r="Z74" s="1">
        <f t="shared" si="58"/>
        <v>1283379.8826437364</v>
      </c>
      <c r="AA74" s="1">
        <f t="shared" si="58"/>
        <v>1283379.8826437364</v>
      </c>
      <c r="AB74" s="1">
        <f t="shared" si="58"/>
        <v>1283379.8826437364</v>
      </c>
      <c r="AC74" s="1">
        <f t="shared" si="58"/>
        <v>1283379.8826437364</v>
      </c>
      <c r="AD74" s="1">
        <f t="shared" si="58"/>
        <v>2564766.864398791</v>
      </c>
      <c r="AE74" s="1">
        <f t="shared" si="58"/>
        <v>2564766.864398791</v>
      </c>
    </row>
    <row r="75" spans="15:31" ht="18" customHeight="1">
      <c r="P75" s="1">
        <v>34</v>
      </c>
      <c r="Q75" s="1">
        <f>Q55*Q57*Q49/2/Q53+Q56*Q51/2/Q53</f>
        <v>3020.7621669132641</v>
      </c>
      <c r="R75" s="1">
        <f t="shared" ref="R75:AE75" si="59">R55*R57*R49/2/R53+R56*R51/2/R53</f>
        <v>3020.7621669132641</v>
      </c>
      <c r="S75" s="1">
        <f t="shared" si="59"/>
        <v>3020.7621669132641</v>
      </c>
      <c r="T75" s="1">
        <f t="shared" si="59"/>
        <v>3020.7621669132641</v>
      </c>
      <c r="U75" s="1">
        <f t="shared" si="59"/>
        <v>3020.7621669132641</v>
      </c>
      <c r="V75" s="1">
        <f t="shared" si="59"/>
        <v>3020.7621669132641</v>
      </c>
      <c r="W75" s="1">
        <f t="shared" si="59"/>
        <v>3020.7621669132641</v>
      </c>
      <c r="X75" s="1">
        <f t="shared" si="59"/>
        <v>3020.7621669132641</v>
      </c>
      <c r="Y75" s="1">
        <f t="shared" si="59"/>
        <v>3020.7621669132641</v>
      </c>
      <c r="Z75" s="1">
        <f t="shared" si="59"/>
        <v>3020.7621669132641</v>
      </c>
      <c r="AA75" s="1">
        <f t="shared" si="59"/>
        <v>3020.7621669132641</v>
      </c>
      <c r="AB75" s="1">
        <f t="shared" si="59"/>
        <v>3020.7621669132641</v>
      </c>
      <c r="AC75" s="1">
        <f t="shared" si="59"/>
        <v>3020.7621669132641</v>
      </c>
      <c r="AD75" s="1">
        <f t="shared" si="59"/>
        <v>3020.7621669132641</v>
      </c>
      <c r="AE75" s="1">
        <f t="shared" si="59"/>
        <v>3020.7621669132641</v>
      </c>
    </row>
    <row r="76" spans="15:31" ht="18" customHeight="1">
      <c r="P76" s="1">
        <v>41</v>
      </c>
      <c r="Q76" s="1">
        <f>-Q55*Q57*Q48/2/Q52+Q56*Q51/2/Q52</f>
        <v>39269.908169872404</v>
      </c>
      <c r="R76" s="1">
        <f t="shared" ref="R76:AE76" si="60">-R55*R57*R48/2/R52+R56*R51/2/R52</f>
        <v>39269.908169872404</v>
      </c>
      <c r="S76" s="1">
        <f t="shared" si="60"/>
        <v>39269.908169872404</v>
      </c>
      <c r="T76" s="1">
        <f t="shared" si="60"/>
        <v>39269.908169872404</v>
      </c>
      <c r="U76" s="1">
        <f t="shared" si="60"/>
        <v>39269.908169872404</v>
      </c>
      <c r="V76" s="1">
        <f t="shared" si="60"/>
        <v>39269.908169872404</v>
      </c>
      <c r="W76" s="1">
        <f t="shared" si="60"/>
        <v>39269.908169872404</v>
      </c>
      <c r="X76" s="1">
        <f t="shared" si="60"/>
        <v>39269.908169872404</v>
      </c>
      <c r="Y76" s="1">
        <f t="shared" si="60"/>
        <v>39269.908169872404</v>
      </c>
      <c r="Z76" s="1">
        <f t="shared" si="60"/>
        <v>39269.908169872404</v>
      </c>
      <c r="AA76" s="1">
        <f t="shared" si="60"/>
        <v>39269.908169872404</v>
      </c>
      <c r="AB76" s="1">
        <f t="shared" si="60"/>
        <v>39269.908169872404</v>
      </c>
      <c r="AC76" s="1">
        <f t="shared" si="60"/>
        <v>39269.908169872404</v>
      </c>
      <c r="AD76" s="1">
        <f t="shared" si="60"/>
        <v>39269.908169872404</v>
      </c>
      <c r="AE76" s="1">
        <f t="shared" si="60"/>
        <v>39269.908169872404</v>
      </c>
    </row>
    <row r="77" spans="15:31" ht="18" customHeight="1">
      <c r="P77" s="1">
        <v>42</v>
      </c>
      <c r="Q77" s="1">
        <f t="shared" ref="Q77:AE77" si="61">Q55*Q26*Q50/6/Q52/Q53-Q56*Q51/Q26/Q52/Q53</f>
        <v>-296298.29787575407</v>
      </c>
      <c r="R77" s="1">
        <f t="shared" si="61"/>
        <v>-334007.79374331032</v>
      </c>
      <c r="S77" s="1">
        <f t="shared" si="61"/>
        <v>-334007.79374331032</v>
      </c>
      <c r="T77" s="1">
        <f t="shared" si="61"/>
        <v>-356601.85791640473</v>
      </c>
      <c r="U77" s="1">
        <f t="shared" si="61"/>
        <v>-356601.85791640473</v>
      </c>
      <c r="V77" s="1">
        <f t="shared" si="61"/>
        <v>-334007.79374331032</v>
      </c>
      <c r="W77" s="1">
        <f t="shared" si="61"/>
        <v>-334007.79374331032</v>
      </c>
      <c r="X77" s="1">
        <f t="shared" si="61"/>
        <v>-296298.29787575407</v>
      </c>
      <c r="Y77" s="1">
        <f t="shared" si="61"/>
        <v>-446819.94787158532</v>
      </c>
      <c r="Z77" s="1">
        <f t="shared" si="61"/>
        <v>-446819.94787158532</v>
      </c>
      <c r="AA77" s="1">
        <f t="shared" si="61"/>
        <v>-446819.94787158532</v>
      </c>
      <c r="AB77" s="1">
        <f t="shared" si="61"/>
        <v>-446819.94787158532</v>
      </c>
      <c r="AC77" s="1">
        <f t="shared" si="61"/>
        <v>-446819.94787158532</v>
      </c>
      <c r="AD77" s="1">
        <f t="shared" si="61"/>
        <v>-896486.89701271558</v>
      </c>
      <c r="AE77" s="1">
        <f t="shared" si="61"/>
        <v>-896486.89701271558</v>
      </c>
    </row>
    <row r="78" spans="15:31" ht="18" customHeight="1">
      <c r="P78" s="1">
        <v>43</v>
      </c>
      <c r="Q78" s="1">
        <f>Q55*Q57*Q48/2/Q52+Q56*Q51/2/Q52</f>
        <v>3020.7621669132641</v>
      </c>
      <c r="R78" s="1">
        <f t="shared" ref="R78:AE78" si="62">R55*R57*R48/2/R52+R56*R51/2/R52</f>
        <v>3020.7621669132641</v>
      </c>
      <c r="S78" s="1">
        <f t="shared" si="62"/>
        <v>3020.7621669132641</v>
      </c>
      <c r="T78" s="1">
        <f t="shared" si="62"/>
        <v>3020.7621669132641</v>
      </c>
      <c r="U78" s="1">
        <f t="shared" si="62"/>
        <v>3020.7621669132641</v>
      </c>
      <c r="V78" s="1">
        <f t="shared" si="62"/>
        <v>3020.7621669132641</v>
      </c>
      <c r="W78" s="1">
        <f t="shared" si="62"/>
        <v>3020.7621669132641</v>
      </c>
      <c r="X78" s="1">
        <f t="shared" si="62"/>
        <v>3020.7621669132641</v>
      </c>
      <c r="Y78" s="1">
        <f t="shared" si="62"/>
        <v>3020.7621669132641</v>
      </c>
      <c r="Z78" s="1">
        <f t="shared" si="62"/>
        <v>3020.7621669132641</v>
      </c>
      <c r="AA78" s="1">
        <f t="shared" si="62"/>
        <v>3020.7621669132641</v>
      </c>
      <c r="AB78" s="1">
        <f t="shared" si="62"/>
        <v>3020.7621669132641</v>
      </c>
      <c r="AC78" s="1">
        <f t="shared" si="62"/>
        <v>3020.7621669132641</v>
      </c>
      <c r="AD78" s="1">
        <f t="shared" si="62"/>
        <v>3020.7621669132641</v>
      </c>
      <c r="AE78" s="1">
        <f t="shared" si="62"/>
        <v>3020.7621669132641</v>
      </c>
    </row>
    <row r="79" spans="15:31" ht="18" customHeight="1">
      <c r="P79" s="1">
        <v>44</v>
      </c>
      <c r="Q79" s="1">
        <f t="shared" ref="Q79:AE79" si="63">Q55*Q26*Q50/3/Q52/Q53+Q56*Q51/Q26/Q52/Q53</f>
        <v>304839.30168438907</v>
      </c>
      <c r="R79" s="1">
        <f t="shared" si="63"/>
        <v>341599.79712876369</v>
      </c>
      <c r="S79" s="1">
        <f t="shared" si="63"/>
        <v>341599.79712876369</v>
      </c>
      <c r="T79" s="1">
        <f t="shared" si="63"/>
        <v>363719.36109026725</v>
      </c>
      <c r="U79" s="1">
        <f t="shared" si="63"/>
        <v>363719.36109026725</v>
      </c>
      <c r="V79" s="1">
        <f t="shared" si="63"/>
        <v>341599.79712876369</v>
      </c>
      <c r="W79" s="1">
        <f t="shared" si="63"/>
        <v>341599.79712876369</v>
      </c>
      <c r="X79" s="1">
        <f t="shared" si="63"/>
        <v>304839.30168438907</v>
      </c>
      <c r="Y79" s="1">
        <f t="shared" si="63"/>
        <v>452513.95041067532</v>
      </c>
      <c r="Z79" s="1">
        <f t="shared" si="63"/>
        <v>452513.95041067532</v>
      </c>
      <c r="AA79" s="1">
        <f t="shared" si="63"/>
        <v>452513.95041067532</v>
      </c>
      <c r="AB79" s="1">
        <f t="shared" si="63"/>
        <v>452513.95041067532</v>
      </c>
      <c r="AC79" s="1">
        <f t="shared" si="63"/>
        <v>452513.95041067532</v>
      </c>
      <c r="AD79" s="1">
        <f t="shared" si="63"/>
        <v>899333.89828226063</v>
      </c>
      <c r="AE79" s="1">
        <f t="shared" si="63"/>
        <v>899333.89828226063</v>
      </c>
    </row>
    <row r="80" spans="15:31" ht="18" customHeight="1">
      <c r="O80" s="1" t="s">
        <v>142</v>
      </c>
      <c r="P80" s="1" t="s">
        <v>34</v>
      </c>
      <c r="Q80" s="1">
        <f>Q37</f>
        <v>1.6981301405293563E-2</v>
      </c>
      <c r="R80" s="1">
        <f t="shared" ref="R80:AE80" si="64">R37</f>
        <v>1.7333744993903645E-2</v>
      </c>
      <c r="S80" s="1">
        <f t="shared" si="64"/>
        <v>1.7589189580906033E-2</v>
      </c>
      <c r="T80" s="1">
        <f t="shared" si="64"/>
        <v>1.7811263642809771E-2</v>
      </c>
      <c r="U80" s="1">
        <f t="shared" si="64"/>
        <v>1.8001755253115984E-2</v>
      </c>
      <c r="V80" s="1">
        <f t="shared" si="64"/>
        <v>1.8030792184951967E-2</v>
      </c>
      <c r="W80" s="1">
        <f t="shared" si="64"/>
        <v>1.8001095974051442E-2</v>
      </c>
      <c r="X80" s="1">
        <f t="shared" si="64"/>
        <v>1.7908214400762387E-2</v>
      </c>
      <c r="Y80" s="1">
        <f t="shared" si="64"/>
        <v>0.10803195934539825</v>
      </c>
      <c r="Z80" s="1">
        <f t="shared" si="64"/>
        <v>0.10800435307223101</v>
      </c>
      <c r="AA80" s="1">
        <f t="shared" si="64"/>
        <v>0.10773000288171181</v>
      </c>
      <c r="AB80" s="1">
        <f t="shared" si="64"/>
        <v>0.10719309956786272</v>
      </c>
      <c r="AC80" s="1">
        <f t="shared" si="64"/>
        <v>0.10636476295144785</v>
      </c>
      <c r="AD80" s="1">
        <f t="shared" si="64"/>
        <v>-2.6185753586654981</v>
      </c>
      <c r="AE80" s="1">
        <f t="shared" si="64"/>
        <v>-2.618392895075055</v>
      </c>
    </row>
    <row r="81" spans="15:31" ht="18" customHeight="1">
      <c r="P81" s="1" t="s">
        <v>35</v>
      </c>
      <c r="Q81" s="1">
        <f>Q38</f>
        <v>9.2968605651362422E-3</v>
      </c>
      <c r="R81" s="1">
        <f t="shared" ref="R81:AE81" si="65">R38</f>
        <v>7.0937661990849938E-3</v>
      </c>
      <c r="S81" s="1">
        <f t="shared" si="65"/>
        <v>5.4096758949143692E-3</v>
      </c>
      <c r="T81" s="1">
        <f t="shared" si="65"/>
        <v>3.9147304473591393E-3</v>
      </c>
      <c r="U81" s="1">
        <f t="shared" si="65"/>
        <v>2.6301292677846388E-3</v>
      </c>
      <c r="V81" s="1">
        <f t="shared" si="65"/>
        <v>7.6118945120855729E-4</v>
      </c>
      <c r="W81" s="1">
        <f t="shared" si="65"/>
        <v>-1.2006622007938253E-3</v>
      </c>
      <c r="X81" s="1">
        <f t="shared" si="65"/>
        <v>-3.2025402019514159E-3</v>
      </c>
      <c r="Y81" s="1">
        <f t="shared" si="65"/>
        <v>2.6301292677846388E-3</v>
      </c>
      <c r="Z81" s="1">
        <f t="shared" si="65"/>
        <v>-6.7629612428532554E-3</v>
      </c>
      <c r="AA81" s="1">
        <f t="shared" si="65"/>
        <v>-1.6301434216842214E-2</v>
      </c>
      <c r="AB81" s="1">
        <f t="shared" si="65"/>
        <v>-2.6182997184131671E-2</v>
      </c>
      <c r="AC81" s="1">
        <f t="shared" si="65"/>
        <v>-3.6610153177570319E-2</v>
      </c>
      <c r="AD81" s="1">
        <f t="shared" si="65"/>
        <v>-4.7792993493690719E-2</v>
      </c>
      <c r="AE81" s="1">
        <f t="shared" si="65"/>
        <v>7.471260138161058E-2</v>
      </c>
    </row>
    <row r="82" spans="15:31" ht="18" customHeight="1">
      <c r="P82" s="1" t="s">
        <v>38</v>
      </c>
      <c r="Q82" s="1">
        <f>Q41</f>
        <v>1.7333744993903645E-2</v>
      </c>
      <c r="R82" s="1">
        <f t="shared" ref="R82:AE82" si="66">R41</f>
        <v>1.7589189580906033E-2</v>
      </c>
      <c r="S82" s="1">
        <f t="shared" si="66"/>
        <v>1.7811263642809771E-2</v>
      </c>
      <c r="T82" s="1">
        <f t="shared" si="66"/>
        <v>1.8001755253115984E-2</v>
      </c>
      <c r="U82" s="1">
        <f t="shared" si="66"/>
        <v>1.8030792184951967E-2</v>
      </c>
      <c r="V82" s="1">
        <f t="shared" si="66"/>
        <v>1.8001095974051442E-2</v>
      </c>
      <c r="W82" s="1">
        <f t="shared" si="66"/>
        <v>1.7908214400762387E-2</v>
      </c>
      <c r="X82" s="1">
        <f t="shared" si="66"/>
        <v>1.7719097914259789E-2</v>
      </c>
      <c r="Y82" s="1">
        <f t="shared" si="66"/>
        <v>0.10800435307223101</v>
      </c>
      <c r="Z82" s="1">
        <f t="shared" si="66"/>
        <v>0.10773000288171181</v>
      </c>
      <c r="AA82" s="1">
        <f t="shared" si="66"/>
        <v>0.10719309956786272</v>
      </c>
      <c r="AB82" s="1">
        <f t="shared" si="66"/>
        <v>0.10636476295144785</v>
      </c>
      <c r="AC82" s="1">
        <f t="shared" si="66"/>
        <v>0.10520255883320805</v>
      </c>
      <c r="AD82" s="1">
        <f t="shared" si="66"/>
        <v>-2.618392895075055</v>
      </c>
      <c r="AE82" s="1">
        <f t="shared" si="66"/>
        <v>-2.6164719431464034</v>
      </c>
    </row>
    <row r="83" spans="15:31" ht="18" customHeight="1">
      <c r="P83" s="1" t="s">
        <v>39</v>
      </c>
      <c r="Q83" s="1">
        <f>Q42</f>
        <v>7.0937661990849938E-3</v>
      </c>
      <c r="R83" s="1">
        <f t="shared" ref="R83:AE83" si="67">R42</f>
        <v>5.4096758949143692E-3</v>
      </c>
      <c r="S83" s="1">
        <f t="shared" si="67"/>
        <v>3.9147304473591393E-3</v>
      </c>
      <c r="T83" s="1">
        <f t="shared" si="67"/>
        <v>2.6301292677846388E-3</v>
      </c>
      <c r="U83" s="1">
        <f t="shared" si="67"/>
        <v>7.6118945120855729E-4</v>
      </c>
      <c r="V83" s="1">
        <f t="shared" si="67"/>
        <v>-1.2006622007938253E-3</v>
      </c>
      <c r="W83" s="1">
        <f t="shared" si="67"/>
        <v>-3.2025402019514159E-3</v>
      </c>
      <c r="X83" s="1">
        <f t="shared" si="67"/>
        <v>-5.5957137981857193E-3</v>
      </c>
      <c r="Y83" s="1">
        <f t="shared" si="67"/>
        <v>-6.7629612428532554E-3</v>
      </c>
      <c r="Z83" s="1">
        <f t="shared" si="67"/>
        <v>-1.6301434216842214E-2</v>
      </c>
      <c r="AA83" s="1">
        <f t="shared" si="67"/>
        <v>-2.6182997184131671E-2</v>
      </c>
      <c r="AB83" s="1">
        <f t="shared" si="67"/>
        <v>-3.6610153177570319E-2</v>
      </c>
      <c r="AC83" s="1">
        <f t="shared" si="67"/>
        <v>-4.7792993493690719E-2</v>
      </c>
      <c r="AD83" s="1">
        <f t="shared" si="67"/>
        <v>7.471260138161058E-2</v>
      </c>
      <c r="AE83" s="1">
        <f t="shared" si="67"/>
        <v>0.1975993731097897</v>
      </c>
    </row>
    <row r="84" spans="15:31" ht="18" customHeight="1">
      <c r="O84" s="1" t="s">
        <v>60</v>
      </c>
      <c r="P84" s="1">
        <v>1</v>
      </c>
      <c r="Q84" s="1">
        <f>Q64*Q80+Q65*Q81+Q66*Q82+Q67*Q83</f>
        <v>0.36837469435016601</v>
      </c>
      <c r="R84" s="1">
        <f t="shared" ref="R84:AE84" si="68">R64*R80+R65*R81+R66*R82+R67*R83</f>
        <v>-8.325396504541402</v>
      </c>
      <c r="S84" s="1">
        <f t="shared" si="68"/>
        <v>-29.208277048762255</v>
      </c>
      <c r="T84" s="1">
        <f t="shared" si="68"/>
        <v>-59.388261909411057</v>
      </c>
      <c r="U84" s="1">
        <f t="shared" si="68"/>
        <v>37.034130418120867</v>
      </c>
      <c r="V84" s="1">
        <f t="shared" si="68"/>
        <v>26.989921701637748</v>
      </c>
      <c r="W84" s="1">
        <f t="shared" si="68"/>
        <v>14.922925605775518</v>
      </c>
      <c r="X84" s="1">
        <f t="shared" si="68"/>
        <v>4.9144673161856076</v>
      </c>
      <c r="Y84" s="1">
        <f t="shared" si="68"/>
        <v>-22.854555112717321</v>
      </c>
      <c r="Z84" s="1">
        <f t="shared" si="68"/>
        <v>-52.935793481439191</v>
      </c>
      <c r="AA84" s="1">
        <f t="shared" si="68"/>
        <v>-76.285003976234066</v>
      </c>
      <c r="AB84" s="1">
        <f t="shared" si="68"/>
        <v>-83.539765883565224</v>
      </c>
      <c r="AC84" s="1">
        <f t="shared" si="68"/>
        <v>-65.028242151876384</v>
      </c>
      <c r="AD84" s="1">
        <f t="shared" si="68"/>
        <v>1.2529274948033162</v>
      </c>
      <c r="AE84" s="1">
        <f t="shared" si="68"/>
        <v>4.1751738596758514E-2</v>
      </c>
    </row>
    <row r="85" spans="15:31" ht="18" customHeight="1">
      <c r="P85" s="1">
        <v>2</v>
      </c>
      <c r="Q85" s="1">
        <f>Q68*Q80+Q69*Q81+Q70*Q82+Q71*Q83</f>
        <v>0.18658523518251968</v>
      </c>
      <c r="R85" s="1">
        <f t="shared" ref="R85:AE85" si="69">R68*R80+R69*R81+R70*R82+R71*R83</f>
        <v>-126.73179675356459</v>
      </c>
      <c r="S85" s="1">
        <f t="shared" si="69"/>
        <v>-212.1857376622695</v>
      </c>
      <c r="T85" s="1">
        <f t="shared" si="69"/>
        <v>-274.77659334173347</v>
      </c>
      <c r="U85" s="1">
        <f t="shared" si="69"/>
        <v>-77.259210203660416</v>
      </c>
      <c r="V85" s="1">
        <f t="shared" si="69"/>
        <v>-100.31542590230697</v>
      </c>
      <c r="W85" s="1">
        <f t="shared" si="69"/>
        <v>-98.103541669012429</v>
      </c>
      <c r="X85" s="1">
        <f t="shared" si="69"/>
        <v>-68.18344946150637</v>
      </c>
      <c r="Y85" s="1">
        <f t="shared" si="69"/>
        <v>-355.66370765587226</v>
      </c>
      <c r="Z85" s="1">
        <f t="shared" si="69"/>
        <v>-333.33110540375128</v>
      </c>
      <c r="AA85" s="1">
        <f t="shared" si="69"/>
        <v>-212.43085130793588</v>
      </c>
      <c r="AB85" s="1">
        <f t="shared" si="69"/>
        <v>9.2359116473417089</v>
      </c>
      <c r="AC85" s="1">
        <f t="shared" si="69"/>
        <v>335.66034552351266</v>
      </c>
      <c r="AD85" s="1">
        <f t="shared" si="69"/>
        <v>773.41458730424347</v>
      </c>
      <c r="AE85" s="1">
        <f t="shared" si="69"/>
        <v>704.4813324433344</v>
      </c>
    </row>
    <row r="86" spans="15:31" ht="18" customHeight="1">
      <c r="P86" s="1">
        <v>3</v>
      </c>
      <c r="Q86" s="1">
        <f>Q72*Q80+Q73*Q81+Q74*Q82+Q75*Q83</f>
        <v>9.041017446308242</v>
      </c>
      <c r="R86" s="1">
        <f t="shared" ref="R86:AE86" si="70">R72*R80+R73*R81+R74*R82+R75*R83</f>
        <v>29.901351766156477</v>
      </c>
      <c r="S86" s="1">
        <f t="shared" si="70"/>
        <v>60.052158207090486</v>
      </c>
      <c r="T86" s="1">
        <f t="shared" si="70"/>
        <v>94.276363389848072</v>
      </c>
      <c r="U86" s="1">
        <f t="shared" si="70"/>
        <v>-26.311228316753226</v>
      </c>
      <c r="V86" s="1">
        <f t="shared" si="70"/>
        <v>-14.213967255549333</v>
      </c>
      <c r="W86" s="1">
        <f t="shared" si="70"/>
        <v>-4.1654261299913884</v>
      </c>
      <c r="X86" s="1">
        <f t="shared" si="70"/>
        <v>0.37917062768156029</v>
      </c>
      <c r="Y86" s="1">
        <f t="shared" si="70"/>
        <v>56.153419888334305</v>
      </c>
      <c r="Z86" s="1">
        <f t="shared" si="70"/>
        <v>79.484567121883003</v>
      </c>
      <c r="AA86" s="1">
        <f t="shared" si="70"/>
        <v>86.707523984363817</v>
      </c>
      <c r="AB86" s="1">
        <f t="shared" si="70"/>
        <v>68.168003214471</v>
      </c>
      <c r="AC86" s="1">
        <f t="shared" si="70"/>
        <v>13.731132514536426</v>
      </c>
      <c r="AD86" s="1">
        <f t="shared" si="70"/>
        <v>-38.788543648257559</v>
      </c>
      <c r="AE86" s="1">
        <f t="shared" si="70"/>
        <v>-19.361193939401346</v>
      </c>
    </row>
    <row r="87" spans="15:31" ht="18" customHeight="1">
      <c r="P87" s="1">
        <v>4</v>
      </c>
      <c r="Q87" s="1">
        <f>Q76*Q80+Q77*Q81+Q78*Q82+Q79*Q83</f>
        <v>127.0300412826125</v>
      </c>
      <c r="R87" s="1">
        <f t="shared" ref="R87:AE87" si="71">R76*R80+R77*R81+R78*R82+R79*R83</f>
        <v>212.3983233311119</v>
      </c>
      <c r="S87" s="1">
        <f t="shared" si="71"/>
        <v>274.92666708673391</v>
      </c>
      <c r="T87" s="1">
        <f t="shared" si="71"/>
        <v>314.45449494242564</v>
      </c>
      <c r="U87" s="1">
        <f t="shared" si="71"/>
        <v>100.34436796807327</v>
      </c>
      <c r="V87" s="1">
        <f t="shared" si="71"/>
        <v>98.055409584309018</v>
      </c>
      <c r="W87" s="1">
        <f t="shared" si="71"/>
        <v>68.041291831673561</v>
      </c>
      <c r="X87" s="1">
        <f t="shared" si="71"/>
        <v>-0.10716033220364807</v>
      </c>
      <c r="Y87" s="1">
        <f t="shared" si="71"/>
        <v>333.1320557228355</v>
      </c>
      <c r="Z87" s="1">
        <f t="shared" si="71"/>
        <v>211.94733920574072</v>
      </c>
      <c r="AA87" s="1">
        <f t="shared" si="71"/>
        <v>-10.013322347815119</v>
      </c>
      <c r="AB87" s="1">
        <f t="shared" si="71"/>
        <v>-336.75377429631226</v>
      </c>
      <c r="AC87" s="1">
        <f t="shared" si="71"/>
        <v>-774.12317020953924</v>
      </c>
      <c r="AD87" s="1">
        <f t="shared" si="71"/>
        <v>-703.38857880186697</v>
      </c>
      <c r="AE87" s="1">
        <f t="shared" si="71"/>
        <v>1.1583377196220681</v>
      </c>
    </row>
    <row r="88" spans="15:31" ht="18" customHeight="1">
      <c r="O88" s="1" t="s">
        <v>141</v>
      </c>
      <c r="P88" s="2">
        <f>SUM(Q88:BA88)</f>
        <v>306.54917700217351</v>
      </c>
      <c r="Q88" s="1">
        <f t="shared" ref="Q88:AE88" si="72">(Q80*Q84+Q81*Q85+Q82*Q86+Q83*Q87)*Q12</f>
        <v>3.1974787279456711</v>
      </c>
      <c r="R88" s="1">
        <f t="shared" si="72"/>
        <v>1.89489179592668</v>
      </c>
      <c r="S88" s="1">
        <f t="shared" si="72"/>
        <v>1.4527878718893268</v>
      </c>
      <c r="T88" s="1">
        <f t="shared" si="72"/>
        <v>1.1722191122973524</v>
      </c>
      <c r="U88" s="1">
        <f t="shared" si="72"/>
        <v>0.19633927893510944</v>
      </c>
      <c r="V88" s="1">
        <f t="shared" si="72"/>
        <v>0.11007663806886342</v>
      </c>
      <c r="W88" s="1">
        <f t="shared" si="72"/>
        <v>0.28175374079733972</v>
      </c>
      <c r="X88" s="1">
        <f t="shared" si="72"/>
        <v>0.94106331719885672</v>
      </c>
      <c r="Y88" s="1">
        <f t="shared" si="72"/>
        <v>0.8147814208771571</v>
      </c>
      <c r="Z88" s="1">
        <f t="shared" si="72"/>
        <v>3.2896725102997726</v>
      </c>
      <c r="AA88" s="1">
        <f t="shared" si="72"/>
        <v>9.602741785216832</v>
      </c>
      <c r="AB88" s="1">
        <f t="shared" si="72"/>
        <v>20.765140944010987</v>
      </c>
      <c r="AC88" s="1">
        <f t="shared" si="72"/>
        <v>38.473847372922364</v>
      </c>
      <c r="AD88" s="1">
        <f t="shared" si="72"/>
        <v>17.533946382922238</v>
      </c>
      <c r="AE88" s="1">
        <f t="shared" si="72"/>
        <v>206.82243610286497</v>
      </c>
    </row>
    <row r="89" spans="15:31" ht="18" customHeight="1">
      <c r="O89" s="1" t="s">
        <v>140</v>
      </c>
      <c r="P89" s="1">
        <v>11</v>
      </c>
      <c r="Q89" s="1">
        <f t="shared" ref="Q89:AE89" si="73">5040*Q58*Q47-504*Q26^2*Q61*Q48-504*Q26^2*Q61*Q49+156*Q26^4*Q59*Q50+2016*Q26^2*Q60*Q51</f>
        <v>175161051306.53708</v>
      </c>
      <c r="R89" s="1">
        <f t="shared" si="73"/>
        <v>175013882282.51556</v>
      </c>
      <c r="S89" s="1">
        <f t="shared" si="73"/>
        <v>175013882282.51556</v>
      </c>
      <c r="T89" s="1">
        <f t="shared" si="73"/>
        <v>174946853581.01395</v>
      </c>
      <c r="U89" s="1">
        <f t="shared" si="73"/>
        <v>174946853581.01395</v>
      </c>
      <c r="V89" s="1">
        <f t="shared" si="73"/>
        <v>175013882282.51556</v>
      </c>
      <c r="W89" s="1">
        <f t="shared" si="73"/>
        <v>175013882282.51556</v>
      </c>
      <c r="X89" s="1">
        <f t="shared" si="73"/>
        <v>175161051306.53708</v>
      </c>
      <c r="Y89" s="1">
        <f t="shared" si="73"/>
        <v>51784266807.440102</v>
      </c>
      <c r="Z89" s="1">
        <f t="shared" si="73"/>
        <v>51784266807.440102</v>
      </c>
      <c r="AA89" s="1">
        <f t="shared" si="73"/>
        <v>51784266807.440102</v>
      </c>
      <c r="AB89" s="1">
        <f t="shared" si="73"/>
        <v>51784266807.440102</v>
      </c>
      <c r="AC89" s="1">
        <f t="shared" si="73"/>
        <v>51784266807.440102</v>
      </c>
      <c r="AD89" s="1">
        <f t="shared" si="73"/>
        <v>51715273800.681671</v>
      </c>
      <c r="AE89" s="1">
        <f t="shared" si="73"/>
        <v>51715273800.681671</v>
      </c>
    </row>
    <row r="90" spans="15:31" ht="18" customHeight="1">
      <c r="P90" s="1">
        <v>12</v>
      </c>
      <c r="Q90" s="1">
        <f t="shared" ref="Q90:AE90" si="74">2520*Q26*Q58*Q47-462*Q26^3*Q61*Q48-42*Q26^3*Q61*Q49+22*Q26^5*Q59*Q50+168*Q26^3*Q60*Q51</f>
        <v>1572774406075.2834</v>
      </c>
      <c r="R90" s="1">
        <f t="shared" si="74"/>
        <v>1397532003595.6279</v>
      </c>
      <c r="S90" s="1">
        <f t="shared" si="74"/>
        <v>1397532003595.6279</v>
      </c>
      <c r="T90" s="1">
        <f t="shared" si="74"/>
        <v>1309977098004.416</v>
      </c>
      <c r="U90" s="1">
        <f t="shared" si="74"/>
        <v>1309977098004.416</v>
      </c>
      <c r="V90" s="1">
        <f t="shared" si="74"/>
        <v>1397532003595.6279</v>
      </c>
      <c r="W90" s="1">
        <f t="shared" si="74"/>
        <v>1397532003595.6279</v>
      </c>
      <c r="X90" s="1">
        <f t="shared" si="74"/>
        <v>1572774406075.2834</v>
      </c>
      <c r="Y90" s="1">
        <f t="shared" si="74"/>
        <v>310383641976.83789</v>
      </c>
      <c r="Z90" s="1">
        <f t="shared" si="74"/>
        <v>310383641976.83789</v>
      </c>
      <c r="AA90" s="1">
        <f t="shared" si="74"/>
        <v>310383641976.83789</v>
      </c>
      <c r="AB90" s="1">
        <f t="shared" si="74"/>
        <v>310383641976.83789</v>
      </c>
      <c r="AC90" s="1">
        <f t="shared" si="74"/>
        <v>310383641976.83789</v>
      </c>
      <c r="AD90" s="1">
        <f t="shared" si="74"/>
        <v>155105627525.98932</v>
      </c>
      <c r="AE90" s="1">
        <f t="shared" si="74"/>
        <v>155105627525.98932</v>
      </c>
    </row>
    <row r="91" spans="15:31" ht="18" customHeight="1">
      <c r="P91" s="1">
        <v>13</v>
      </c>
      <c r="Q91" s="1">
        <f t="shared" ref="Q91:AE91" si="75">-5040*Q58*Q47+504*Q26^2*Q61*Q48+504*Q26^2*Q61*Q49+54*Q26^4*Q59*Q50-2016*Q26^2*Q60*Q51</f>
        <v>-175158147698.41818</v>
      </c>
      <c r="R91" s="1">
        <f t="shared" si="75"/>
        <v>-175012069574.26151</v>
      </c>
      <c r="S91" s="1">
        <f t="shared" si="75"/>
        <v>-175012069574.26151</v>
      </c>
      <c r="T91" s="1">
        <f t="shared" si="75"/>
        <v>-174945453307.03683</v>
      </c>
      <c r="U91" s="1">
        <f t="shared" si="75"/>
        <v>-174945453307.03683</v>
      </c>
      <c r="V91" s="1">
        <f t="shared" si="75"/>
        <v>-175012069574.26151</v>
      </c>
      <c r="W91" s="1">
        <f t="shared" si="75"/>
        <v>-175012069574.26151</v>
      </c>
      <c r="X91" s="1">
        <f t="shared" si="75"/>
        <v>-175158147698.41818</v>
      </c>
      <c r="Y91" s="1">
        <f t="shared" si="75"/>
        <v>-51784096866.041283</v>
      </c>
      <c r="Z91" s="1">
        <f t="shared" si="75"/>
        <v>-51784096866.041283</v>
      </c>
      <c r="AA91" s="1">
        <f t="shared" si="75"/>
        <v>-51784096866.041283</v>
      </c>
      <c r="AB91" s="1">
        <f t="shared" si="75"/>
        <v>-51784096866.041283</v>
      </c>
      <c r="AC91" s="1">
        <f t="shared" si="75"/>
        <v>-51784096866.041283</v>
      </c>
      <c r="AD91" s="1">
        <f t="shared" si="75"/>
        <v>-51715263179.344246</v>
      </c>
      <c r="AE91" s="1">
        <f t="shared" si="75"/>
        <v>-51715263179.344246</v>
      </c>
    </row>
    <row r="92" spans="15:31" ht="18" customHeight="1">
      <c r="P92" s="1">
        <v>14</v>
      </c>
      <c r="Q92" s="1">
        <f t="shared" ref="Q92:AE92" si="76">2520*Q26*Q58*Q47-42*Q26^3*Q61*Q48-42*Q26^3*Q61*Q49-13*Q26^5*Q59*Q50+168*Q26^3*Q60*Q51</f>
        <v>1571196644523.25</v>
      </c>
      <c r="R92" s="1">
        <f t="shared" si="76"/>
        <v>1396425175231.5452</v>
      </c>
      <c r="S92" s="1">
        <f t="shared" si="76"/>
        <v>1396425175231.5452</v>
      </c>
      <c r="T92" s="1">
        <f t="shared" si="76"/>
        <v>1309065581852.0679</v>
      </c>
      <c r="U92" s="1">
        <f t="shared" si="76"/>
        <v>1309065581852.0679</v>
      </c>
      <c r="V92" s="1">
        <f t="shared" si="76"/>
        <v>1396425175231.5452</v>
      </c>
      <c r="W92" s="1">
        <f t="shared" si="76"/>
        <v>1396425175231.5452</v>
      </c>
      <c r="X92" s="1">
        <f t="shared" si="76"/>
        <v>1571196644523.25</v>
      </c>
      <c r="Y92" s="1">
        <f t="shared" si="76"/>
        <v>310245552784.61456</v>
      </c>
      <c r="Z92" s="1">
        <f t="shared" si="76"/>
        <v>310245552784.61456</v>
      </c>
      <c r="AA92" s="1">
        <f t="shared" si="76"/>
        <v>310245552784.61456</v>
      </c>
      <c r="AB92" s="1">
        <f t="shared" si="76"/>
        <v>310245552784.61456</v>
      </c>
      <c r="AC92" s="1">
        <f t="shared" si="76"/>
        <v>310245552784.61456</v>
      </c>
      <c r="AD92" s="1">
        <f t="shared" si="76"/>
        <v>155088398240.97372</v>
      </c>
      <c r="AE92" s="1">
        <f t="shared" si="76"/>
        <v>155088398240.97372</v>
      </c>
    </row>
    <row r="93" spans="15:31" ht="18" customHeight="1">
      <c r="P93" s="1">
        <v>21</v>
      </c>
      <c r="Q93" s="1">
        <f t="shared" ref="Q93:AE93" si="77">2520*Q26*Q58*Q47-462*Q26^3*Q61*Q49-42*Q26^3*Q61*Q48+22*Q26^5*Q59*Q50+168*Q26^3*Q60*Q51</f>
        <v>1572774406075.2834</v>
      </c>
      <c r="R93" s="1">
        <f t="shared" si="77"/>
        <v>1397532003595.6279</v>
      </c>
      <c r="S93" s="1">
        <f t="shared" si="77"/>
        <v>1397532003595.6279</v>
      </c>
      <c r="T93" s="1">
        <f t="shared" si="77"/>
        <v>1309977098004.416</v>
      </c>
      <c r="U93" s="1">
        <f t="shared" si="77"/>
        <v>1309977098004.416</v>
      </c>
      <c r="V93" s="1">
        <f t="shared" si="77"/>
        <v>1397532003595.6279</v>
      </c>
      <c r="W93" s="1">
        <f t="shared" si="77"/>
        <v>1397532003595.6279</v>
      </c>
      <c r="X93" s="1">
        <f t="shared" si="77"/>
        <v>1572774406075.2834</v>
      </c>
      <c r="Y93" s="1">
        <f t="shared" si="77"/>
        <v>310383641976.83789</v>
      </c>
      <c r="Z93" s="1">
        <f t="shared" si="77"/>
        <v>310383641976.83789</v>
      </c>
      <c r="AA93" s="1">
        <f t="shared" si="77"/>
        <v>310383641976.83789</v>
      </c>
      <c r="AB93" s="1">
        <f t="shared" si="77"/>
        <v>310383641976.83789</v>
      </c>
      <c r="AC93" s="1">
        <f t="shared" si="77"/>
        <v>310383641976.83789</v>
      </c>
      <c r="AD93" s="1">
        <f t="shared" si="77"/>
        <v>155105627525.98932</v>
      </c>
      <c r="AE93" s="1">
        <f t="shared" si="77"/>
        <v>155105627525.98932</v>
      </c>
    </row>
    <row r="94" spans="15:31" ht="18" customHeight="1">
      <c r="P94" s="1">
        <v>22</v>
      </c>
      <c r="Q94" s="1">
        <f t="shared" ref="Q94:AE94" si="78">1680*Q26^2*Q58*Q47-56*Q26^4*Q61*Q48-56*Q26^4*Q61*Q49+4*Q26^6*Q59*Q50+224*Q26^4*Q60*Q51</f>
        <v>18866968884899.09</v>
      </c>
      <c r="R94" s="1">
        <f t="shared" si="78"/>
        <v>14903066264812.213</v>
      </c>
      <c r="S94" s="1">
        <f t="shared" si="78"/>
        <v>14903066264812.213</v>
      </c>
      <c r="T94" s="1">
        <f t="shared" si="78"/>
        <v>13096728258688.311</v>
      </c>
      <c r="U94" s="1">
        <f t="shared" si="78"/>
        <v>13096728258688.311</v>
      </c>
      <c r="V94" s="1">
        <f t="shared" si="78"/>
        <v>14903066264812.213</v>
      </c>
      <c r="W94" s="1">
        <f t="shared" si="78"/>
        <v>14903066264812.213</v>
      </c>
      <c r="X94" s="1">
        <f t="shared" si="78"/>
        <v>18866968884899.09</v>
      </c>
      <c r="Y94" s="1">
        <f t="shared" si="78"/>
        <v>2482700561322.9556</v>
      </c>
      <c r="Z94" s="1">
        <f t="shared" si="78"/>
        <v>2482700561322.9556</v>
      </c>
      <c r="AA94" s="1">
        <f t="shared" si="78"/>
        <v>2482700561322.9556</v>
      </c>
      <c r="AB94" s="1">
        <f t="shared" si="78"/>
        <v>2482700561322.9556</v>
      </c>
      <c r="AC94" s="1">
        <f t="shared" si="78"/>
        <v>2482700561322.9556</v>
      </c>
      <c r="AD94" s="1">
        <f t="shared" si="78"/>
        <v>620399532463.84558</v>
      </c>
      <c r="AE94" s="1">
        <f t="shared" si="78"/>
        <v>620399532463.84558</v>
      </c>
    </row>
    <row r="95" spans="15:31" ht="18" customHeight="1">
      <c r="P95" s="1">
        <v>23</v>
      </c>
      <c r="Q95" s="1">
        <f t="shared" ref="Q95:AE95" si="79">-2520*Q26*Q58*Q47+42*Q26^3*Q61*Q48+42*Q26^3*Q61*Q49+13*Q26^5*Q59*Q50-168*Q26^3*Q60*Q51</f>
        <v>-1571196644523.25</v>
      </c>
      <c r="R95" s="1">
        <f t="shared" si="79"/>
        <v>-1396425175231.5452</v>
      </c>
      <c r="S95" s="1">
        <f t="shared" si="79"/>
        <v>-1396425175231.5452</v>
      </c>
      <c r="T95" s="1">
        <f t="shared" si="79"/>
        <v>-1309065581852.0679</v>
      </c>
      <c r="U95" s="1">
        <f t="shared" si="79"/>
        <v>-1309065581852.0679</v>
      </c>
      <c r="V95" s="1">
        <f t="shared" si="79"/>
        <v>-1396425175231.5452</v>
      </c>
      <c r="W95" s="1">
        <f t="shared" si="79"/>
        <v>-1396425175231.5452</v>
      </c>
      <c r="X95" s="1">
        <f t="shared" si="79"/>
        <v>-1571196644523.25</v>
      </c>
      <c r="Y95" s="1">
        <f t="shared" si="79"/>
        <v>-310245552784.61456</v>
      </c>
      <c r="Z95" s="1">
        <f t="shared" si="79"/>
        <v>-310245552784.61456</v>
      </c>
      <c r="AA95" s="1">
        <f t="shared" si="79"/>
        <v>-310245552784.61456</v>
      </c>
      <c r="AB95" s="1">
        <f t="shared" si="79"/>
        <v>-310245552784.61456</v>
      </c>
      <c r="AC95" s="1">
        <f t="shared" si="79"/>
        <v>-310245552784.61456</v>
      </c>
      <c r="AD95" s="1">
        <f t="shared" si="79"/>
        <v>-155088398240.97372</v>
      </c>
      <c r="AE95" s="1">
        <f t="shared" si="79"/>
        <v>-155088398240.97372</v>
      </c>
    </row>
    <row r="96" spans="15:31" ht="18" customHeight="1">
      <c r="P96" s="1">
        <v>24</v>
      </c>
      <c r="Q96" s="1">
        <f t="shared" ref="Q96:AE96" si="80">840*Q26^2*Q58*Q47+14*Q26^4*Q61*Q48+14*Q26^4*Q61*Q49-3*Q26^6*Q59*Q50-56*Q26^4*Q60*Q51</f>
        <v>9414633434454.793</v>
      </c>
      <c r="R96" s="1">
        <f t="shared" si="80"/>
        <v>7439767475780.0439</v>
      </c>
      <c r="S96" s="1">
        <f t="shared" si="80"/>
        <v>7439767475780.0439</v>
      </c>
      <c r="T96" s="1">
        <f t="shared" si="80"/>
        <v>6539276473202.3662</v>
      </c>
      <c r="U96" s="1">
        <f t="shared" si="80"/>
        <v>6539276473202.3662</v>
      </c>
      <c r="V96" s="1">
        <f t="shared" si="80"/>
        <v>7439767475780.0439</v>
      </c>
      <c r="W96" s="1">
        <f t="shared" si="80"/>
        <v>7439767475780.0439</v>
      </c>
      <c r="X96" s="1">
        <f t="shared" si="80"/>
        <v>9414633434454.793</v>
      </c>
      <c r="Y96" s="1">
        <f t="shared" si="80"/>
        <v>1240247703529.8481</v>
      </c>
      <c r="Z96" s="1">
        <f t="shared" si="80"/>
        <v>1240247703529.8481</v>
      </c>
      <c r="AA96" s="1">
        <f t="shared" si="80"/>
        <v>1240247703529.8481</v>
      </c>
      <c r="AB96" s="1">
        <f t="shared" si="80"/>
        <v>1240247703529.8481</v>
      </c>
      <c r="AC96" s="1">
        <f t="shared" si="80"/>
        <v>1240247703529.8481</v>
      </c>
      <c r="AD96" s="1">
        <f t="shared" si="80"/>
        <v>310130882473.20636</v>
      </c>
      <c r="AE96" s="1">
        <f t="shared" si="80"/>
        <v>310130882473.20636</v>
      </c>
    </row>
    <row r="97" spans="15:31" ht="18" customHeight="1">
      <c r="P97" s="1">
        <v>31</v>
      </c>
      <c r="Q97" s="1">
        <f t="shared" ref="Q97:AE97" si="81">-5040*Q58*Q47+504*Q26^2*Q61*Q48+504*Q26^2*Q61*Q49+54*Q26^4*Q59*Q50-2016*Q26^2*Q60*Q51</f>
        <v>-175158147698.41818</v>
      </c>
      <c r="R97" s="1">
        <f t="shared" si="81"/>
        <v>-175012069574.26151</v>
      </c>
      <c r="S97" s="1">
        <f t="shared" si="81"/>
        <v>-175012069574.26151</v>
      </c>
      <c r="T97" s="1">
        <f t="shared" si="81"/>
        <v>-174945453307.03683</v>
      </c>
      <c r="U97" s="1">
        <f t="shared" si="81"/>
        <v>-174945453307.03683</v>
      </c>
      <c r="V97" s="1">
        <f t="shared" si="81"/>
        <v>-175012069574.26151</v>
      </c>
      <c r="W97" s="1">
        <f t="shared" si="81"/>
        <v>-175012069574.26151</v>
      </c>
      <c r="X97" s="1">
        <f t="shared" si="81"/>
        <v>-175158147698.41818</v>
      </c>
      <c r="Y97" s="1">
        <f t="shared" si="81"/>
        <v>-51784096866.041283</v>
      </c>
      <c r="Z97" s="1">
        <f t="shared" si="81"/>
        <v>-51784096866.041283</v>
      </c>
      <c r="AA97" s="1">
        <f t="shared" si="81"/>
        <v>-51784096866.041283</v>
      </c>
      <c r="AB97" s="1">
        <f t="shared" si="81"/>
        <v>-51784096866.041283</v>
      </c>
      <c r="AC97" s="1">
        <f t="shared" si="81"/>
        <v>-51784096866.041283</v>
      </c>
      <c r="AD97" s="1">
        <f t="shared" si="81"/>
        <v>-51715263179.344246</v>
      </c>
      <c r="AE97" s="1">
        <f t="shared" si="81"/>
        <v>-51715263179.344246</v>
      </c>
    </row>
    <row r="98" spans="15:31" ht="18" customHeight="1">
      <c r="P98" s="1">
        <v>32</v>
      </c>
      <c r="Q98" s="1">
        <f t="shared" ref="Q98:AE98" si="82">-2520*Q26*Q58*Q47+42*Q26^3*Q61*Q48+42*Q26^3*Q61*Q49+13*Q26^5*Q59*Q50-168*Q26^3*Q60*Q51</f>
        <v>-1571196644523.25</v>
      </c>
      <c r="R98" s="1">
        <f t="shared" si="82"/>
        <v>-1396425175231.5452</v>
      </c>
      <c r="S98" s="1">
        <f t="shared" si="82"/>
        <v>-1396425175231.5452</v>
      </c>
      <c r="T98" s="1">
        <f t="shared" si="82"/>
        <v>-1309065581852.0679</v>
      </c>
      <c r="U98" s="1">
        <f t="shared" si="82"/>
        <v>-1309065581852.0679</v>
      </c>
      <c r="V98" s="1">
        <f t="shared" si="82"/>
        <v>-1396425175231.5452</v>
      </c>
      <c r="W98" s="1">
        <f t="shared" si="82"/>
        <v>-1396425175231.5452</v>
      </c>
      <c r="X98" s="1">
        <f t="shared" si="82"/>
        <v>-1571196644523.25</v>
      </c>
      <c r="Y98" s="1">
        <f t="shared" si="82"/>
        <v>-310245552784.61456</v>
      </c>
      <c r="Z98" s="1">
        <f t="shared" si="82"/>
        <v>-310245552784.61456</v>
      </c>
      <c r="AA98" s="1">
        <f t="shared" si="82"/>
        <v>-310245552784.61456</v>
      </c>
      <c r="AB98" s="1">
        <f t="shared" si="82"/>
        <v>-310245552784.61456</v>
      </c>
      <c r="AC98" s="1">
        <f t="shared" si="82"/>
        <v>-310245552784.61456</v>
      </c>
      <c r="AD98" s="1">
        <f t="shared" si="82"/>
        <v>-155088398240.97372</v>
      </c>
      <c r="AE98" s="1">
        <f t="shared" si="82"/>
        <v>-155088398240.97372</v>
      </c>
    </row>
    <row r="99" spans="15:31" ht="18" customHeight="1">
      <c r="P99" s="1">
        <v>33</v>
      </c>
      <c r="Q99" s="1">
        <f t="shared" ref="Q99:AE99" si="83">5040*Q58*Q47-504*Q26^2*Q61*Q48-504*Q26^2*Q61*Q49+156*Q26^4*Q59*Q50+2016*Q26^2*Q60*Q51</f>
        <v>175161051306.53708</v>
      </c>
      <c r="R99" s="1">
        <f t="shared" si="83"/>
        <v>175013882282.51556</v>
      </c>
      <c r="S99" s="1">
        <f t="shared" si="83"/>
        <v>175013882282.51556</v>
      </c>
      <c r="T99" s="1">
        <f t="shared" si="83"/>
        <v>174946853581.01395</v>
      </c>
      <c r="U99" s="1">
        <f t="shared" si="83"/>
        <v>174946853581.01395</v>
      </c>
      <c r="V99" s="1">
        <f t="shared" si="83"/>
        <v>175013882282.51556</v>
      </c>
      <c r="W99" s="1">
        <f t="shared" si="83"/>
        <v>175013882282.51556</v>
      </c>
      <c r="X99" s="1">
        <f t="shared" si="83"/>
        <v>175161051306.53708</v>
      </c>
      <c r="Y99" s="1">
        <f t="shared" si="83"/>
        <v>51784266807.440102</v>
      </c>
      <c r="Z99" s="1">
        <f t="shared" si="83"/>
        <v>51784266807.440102</v>
      </c>
      <c r="AA99" s="1">
        <f t="shared" si="83"/>
        <v>51784266807.440102</v>
      </c>
      <c r="AB99" s="1">
        <f t="shared" si="83"/>
        <v>51784266807.440102</v>
      </c>
      <c r="AC99" s="1">
        <f t="shared" si="83"/>
        <v>51784266807.440102</v>
      </c>
      <c r="AD99" s="1">
        <f t="shared" si="83"/>
        <v>51715273800.681671</v>
      </c>
      <c r="AE99" s="1">
        <f t="shared" si="83"/>
        <v>51715273800.681671</v>
      </c>
    </row>
    <row r="100" spans="15:31" ht="18" customHeight="1">
      <c r="P100" s="1">
        <v>34</v>
      </c>
      <c r="Q100" s="1">
        <f t="shared" ref="Q100:AE100" si="84">-2520*Q26*Q58*Q47+462*Q26^3*Q61*Q48+42*Q26^3*Q61*Q49-22*Q26^5*Q59*Q50-168*Q26^3*Q60*Q51</f>
        <v>-1572774406075.2834</v>
      </c>
      <c r="R100" s="1">
        <f t="shared" si="84"/>
        <v>-1397532003595.6279</v>
      </c>
      <c r="S100" s="1">
        <f t="shared" si="84"/>
        <v>-1397532003595.6279</v>
      </c>
      <c r="T100" s="1">
        <f t="shared" si="84"/>
        <v>-1309977098004.416</v>
      </c>
      <c r="U100" s="1">
        <f t="shared" si="84"/>
        <v>-1309977098004.416</v>
      </c>
      <c r="V100" s="1">
        <f t="shared" si="84"/>
        <v>-1397532003595.6279</v>
      </c>
      <c r="W100" s="1">
        <f t="shared" si="84"/>
        <v>-1397532003595.6279</v>
      </c>
      <c r="X100" s="1">
        <f t="shared" si="84"/>
        <v>-1572774406075.2834</v>
      </c>
      <c r="Y100" s="1">
        <f t="shared" si="84"/>
        <v>-310383641976.83789</v>
      </c>
      <c r="Z100" s="1">
        <f t="shared" si="84"/>
        <v>-310383641976.83789</v>
      </c>
      <c r="AA100" s="1">
        <f t="shared" si="84"/>
        <v>-310383641976.83789</v>
      </c>
      <c r="AB100" s="1">
        <f t="shared" si="84"/>
        <v>-310383641976.83789</v>
      </c>
      <c r="AC100" s="1">
        <f t="shared" si="84"/>
        <v>-310383641976.83789</v>
      </c>
      <c r="AD100" s="1">
        <f t="shared" si="84"/>
        <v>-155105627525.98932</v>
      </c>
      <c r="AE100" s="1">
        <f t="shared" si="84"/>
        <v>-155105627525.98932</v>
      </c>
    </row>
    <row r="101" spans="15:31" ht="18" customHeight="1">
      <c r="P101" s="1">
        <v>41</v>
      </c>
      <c r="Q101" s="1">
        <f t="shared" ref="Q101:AE101" si="85">2520*Q26*Q58*Q47-42*Q26^3*Q61*Q48-42*Q26^3*Q61*Q49-13*Q26^5*Q59*Q50+168*Q26^3*Q60*Q51</f>
        <v>1571196644523.25</v>
      </c>
      <c r="R101" s="1">
        <f t="shared" si="85"/>
        <v>1396425175231.5452</v>
      </c>
      <c r="S101" s="1">
        <f t="shared" si="85"/>
        <v>1396425175231.5452</v>
      </c>
      <c r="T101" s="1">
        <f t="shared" si="85"/>
        <v>1309065581852.0679</v>
      </c>
      <c r="U101" s="1">
        <f t="shared" si="85"/>
        <v>1309065581852.0679</v>
      </c>
      <c r="V101" s="1">
        <f t="shared" si="85"/>
        <v>1396425175231.5452</v>
      </c>
      <c r="W101" s="1">
        <f t="shared" si="85"/>
        <v>1396425175231.5452</v>
      </c>
      <c r="X101" s="1">
        <f t="shared" si="85"/>
        <v>1571196644523.25</v>
      </c>
      <c r="Y101" s="1">
        <f t="shared" si="85"/>
        <v>310245552784.61456</v>
      </c>
      <c r="Z101" s="1">
        <f t="shared" si="85"/>
        <v>310245552784.61456</v>
      </c>
      <c r="AA101" s="1">
        <f t="shared" si="85"/>
        <v>310245552784.61456</v>
      </c>
      <c r="AB101" s="1">
        <f t="shared" si="85"/>
        <v>310245552784.61456</v>
      </c>
      <c r="AC101" s="1">
        <f t="shared" si="85"/>
        <v>310245552784.61456</v>
      </c>
      <c r="AD101" s="1">
        <f t="shared" si="85"/>
        <v>155088398240.97372</v>
      </c>
      <c r="AE101" s="1">
        <f t="shared" si="85"/>
        <v>155088398240.97372</v>
      </c>
    </row>
    <row r="102" spans="15:31" ht="18" customHeight="1">
      <c r="P102" s="1">
        <v>42</v>
      </c>
      <c r="Q102" s="1">
        <f t="shared" ref="Q102:AE102" si="86">840*Q26^2*Q58*Q47+14*Q26^4*Q61*Q48+14*Q26^4*Q61*Q49-3*Q26^6*Q59*Q50-56*Q26^4*Q60*Q51</f>
        <v>9414633434454.793</v>
      </c>
      <c r="R102" s="1">
        <f t="shared" si="86"/>
        <v>7439767475780.0439</v>
      </c>
      <c r="S102" s="1">
        <f t="shared" si="86"/>
        <v>7439767475780.0439</v>
      </c>
      <c r="T102" s="1">
        <f t="shared" si="86"/>
        <v>6539276473202.3662</v>
      </c>
      <c r="U102" s="1">
        <f t="shared" si="86"/>
        <v>6539276473202.3662</v>
      </c>
      <c r="V102" s="1">
        <f t="shared" si="86"/>
        <v>7439767475780.0439</v>
      </c>
      <c r="W102" s="1">
        <f t="shared" si="86"/>
        <v>7439767475780.0439</v>
      </c>
      <c r="X102" s="1">
        <f t="shared" si="86"/>
        <v>9414633434454.793</v>
      </c>
      <c r="Y102" s="1">
        <f t="shared" si="86"/>
        <v>1240247703529.8481</v>
      </c>
      <c r="Z102" s="1">
        <f t="shared" si="86"/>
        <v>1240247703529.8481</v>
      </c>
      <c r="AA102" s="1">
        <f t="shared" si="86"/>
        <v>1240247703529.8481</v>
      </c>
      <c r="AB102" s="1">
        <f t="shared" si="86"/>
        <v>1240247703529.8481</v>
      </c>
      <c r="AC102" s="1">
        <f t="shared" si="86"/>
        <v>1240247703529.8481</v>
      </c>
      <c r="AD102" s="1">
        <f t="shared" si="86"/>
        <v>310130882473.20636</v>
      </c>
      <c r="AE102" s="1">
        <f t="shared" si="86"/>
        <v>310130882473.20636</v>
      </c>
    </row>
    <row r="103" spans="15:31" ht="18" customHeight="1">
      <c r="P103" s="1">
        <v>43</v>
      </c>
      <c r="Q103" s="1">
        <f t="shared" ref="Q103:AE103" si="87">-2520*Q26*Q58*Q47+462*Q26^3*Q61*Q49+42*Q26^3*Q61*Q48-22*Q26^5*Q59*Q50-168*Q26^3*Q60*Q51</f>
        <v>-1572774406075.2834</v>
      </c>
      <c r="R103" s="1">
        <f t="shared" si="87"/>
        <v>-1397532003595.6279</v>
      </c>
      <c r="S103" s="1">
        <f t="shared" si="87"/>
        <v>-1397532003595.6279</v>
      </c>
      <c r="T103" s="1">
        <f t="shared" si="87"/>
        <v>-1309977098004.416</v>
      </c>
      <c r="U103" s="1">
        <f t="shared" si="87"/>
        <v>-1309977098004.416</v>
      </c>
      <c r="V103" s="1">
        <f t="shared" si="87"/>
        <v>-1397532003595.6279</v>
      </c>
      <c r="W103" s="1">
        <f t="shared" si="87"/>
        <v>-1397532003595.6279</v>
      </c>
      <c r="X103" s="1">
        <f t="shared" si="87"/>
        <v>-1572774406075.2834</v>
      </c>
      <c r="Y103" s="1">
        <f t="shared" si="87"/>
        <v>-310383641976.83789</v>
      </c>
      <c r="Z103" s="1">
        <f t="shared" si="87"/>
        <v>-310383641976.83789</v>
      </c>
      <c r="AA103" s="1">
        <f t="shared" si="87"/>
        <v>-310383641976.83789</v>
      </c>
      <c r="AB103" s="1">
        <f t="shared" si="87"/>
        <v>-310383641976.83789</v>
      </c>
      <c r="AC103" s="1">
        <f t="shared" si="87"/>
        <v>-310383641976.83789</v>
      </c>
      <c r="AD103" s="1">
        <f t="shared" si="87"/>
        <v>-155105627525.98932</v>
      </c>
      <c r="AE103" s="1">
        <f t="shared" si="87"/>
        <v>-155105627525.98932</v>
      </c>
    </row>
    <row r="104" spans="15:31" ht="18" customHeight="1">
      <c r="P104" s="1">
        <v>44</v>
      </c>
      <c r="Q104" s="1">
        <f t="shared" ref="Q104:AE104" si="88">1680*Q26^2*Q58*Q47-56*Q26^4*Q61*Q48-56*Q26^4*Q61*Q49+4*Q26^6*Q59*Q50+224*Q26^4*Q60*Q51</f>
        <v>18866968884899.09</v>
      </c>
      <c r="R104" s="1">
        <f t="shared" si="88"/>
        <v>14903066264812.213</v>
      </c>
      <c r="S104" s="1">
        <f t="shared" si="88"/>
        <v>14903066264812.213</v>
      </c>
      <c r="T104" s="1">
        <f t="shared" si="88"/>
        <v>13096728258688.311</v>
      </c>
      <c r="U104" s="1">
        <f t="shared" si="88"/>
        <v>13096728258688.311</v>
      </c>
      <c r="V104" s="1">
        <f t="shared" si="88"/>
        <v>14903066264812.213</v>
      </c>
      <c r="W104" s="1">
        <f t="shared" si="88"/>
        <v>14903066264812.213</v>
      </c>
      <c r="X104" s="1">
        <f t="shared" si="88"/>
        <v>18866968884899.09</v>
      </c>
      <c r="Y104" s="1">
        <f t="shared" si="88"/>
        <v>2482700561322.9556</v>
      </c>
      <c r="Z104" s="1">
        <f t="shared" si="88"/>
        <v>2482700561322.9556</v>
      </c>
      <c r="AA104" s="1">
        <f t="shared" si="88"/>
        <v>2482700561322.9556</v>
      </c>
      <c r="AB104" s="1">
        <f t="shared" si="88"/>
        <v>2482700561322.9556</v>
      </c>
      <c r="AC104" s="1">
        <f t="shared" si="88"/>
        <v>2482700561322.9556</v>
      </c>
      <c r="AD104" s="1">
        <f t="shared" si="88"/>
        <v>620399532463.84558</v>
      </c>
      <c r="AE104" s="1">
        <f t="shared" si="88"/>
        <v>620399532463.84558</v>
      </c>
    </row>
    <row r="105" spans="15:31" ht="18" customHeight="1">
      <c r="O105" s="1" t="s">
        <v>143</v>
      </c>
      <c r="P105" s="1" t="s">
        <v>36</v>
      </c>
      <c r="Q105" s="1">
        <f>Q39</f>
        <v>0.73716648687474873</v>
      </c>
      <c r="R105" s="1">
        <f t="shared" ref="R105:AE105" si="89">R39</f>
        <v>0.71996993737678772</v>
      </c>
      <c r="S105" s="1">
        <f t="shared" si="89"/>
        <v>0.59921823463659873</v>
      </c>
      <c r="T105" s="1">
        <f t="shared" si="89"/>
        <v>0.38476773323988928</v>
      </c>
      <c r="U105" s="1">
        <f t="shared" si="89"/>
        <v>0.10803195934539825</v>
      </c>
      <c r="V105" s="1">
        <f t="shared" si="89"/>
        <v>-0.18386181239138361</v>
      </c>
      <c r="W105" s="1">
        <f t="shared" si="89"/>
        <v>-0.44344812921633697</v>
      </c>
      <c r="X105" s="1">
        <f t="shared" si="89"/>
        <v>-0.63103591223630728</v>
      </c>
      <c r="Y105" s="1">
        <f t="shared" si="89"/>
        <v>-1.8001755253115984E-2</v>
      </c>
      <c r="Z105" s="1">
        <f t="shared" si="89"/>
        <v>-0.35521547719280322</v>
      </c>
      <c r="AA105" s="1">
        <f t="shared" si="89"/>
        <v>-0.83216104215156039</v>
      </c>
      <c r="AB105" s="1">
        <f t="shared" si="89"/>
        <v>-1.3951246303225813</v>
      </c>
      <c r="AC105" s="1">
        <f t="shared" si="89"/>
        <v>-2.0003113416115905</v>
      </c>
      <c r="AD105" s="1">
        <f t="shared" si="89"/>
        <v>-0.10520255883320805</v>
      </c>
      <c r="AE105" s="1">
        <f t="shared" si="89"/>
        <v>-0.41461949920804758</v>
      </c>
    </row>
    <row r="106" spans="15:31" ht="18" customHeight="1">
      <c r="P106" s="1" t="s">
        <v>37</v>
      </c>
      <c r="Q106" s="1">
        <f>Q40</f>
        <v>2.5414875692650113E-3</v>
      </c>
      <c r="R106" s="1">
        <f t="shared" ref="R106:AE106" si="90">R40</f>
        <v>-4.4711213447057732E-3</v>
      </c>
      <c r="S106" s="1">
        <f t="shared" si="90"/>
        <v>-1.0563569331974941E-2</v>
      </c>
      <c r="T106" s="1">
        <f t="shared" si="90"/>
        <v>-1.6129294052879436E-2</v>
      </c>
      <c r="U106" s="1">
        <f t="shared" si="90"/>
        <v>-2.0645519944158475E-2</v>
      </c>
      <c r="V106" s="1">
        <f t="shared" si="90"/>
        <v>-1.8089459390545074E-2</v>
      </c>
      <c r="W106" s="1">
        <f t="shared" si="90"/>
        <v>-1.4158047960854174E-2</v>
      </c>
      <c r="X106" s="1">
        <f t="shared" si="90"/>
        <v>-9.1288031157160335E-3</v>
      </c>
      <c r="Y106" s="1">
        <f t="shared" si="90"/>
        <v>-2.0645519944158475E-2</v>
      </c>
      <c r="Z106" s="1">
        <f t="shared" si="90"/>
        <v>-3.4721047388227219E-2</v>
      </c>
      <c r="AA106" s="1">
        <f t="shared" si="90"/>
        <v>-4.4018631342261159E-2</v>
      </c>
      <c r="AB106" s="1">
        <f t="shared" si="90"/>
        <v>-4.919374037594311E-2</v>
      </c>
      <c r="AC106" s="1">
        <f t="shared" si="90"/>
        <v>-5.1258329575140496E-2</v>
      </c>
      <c r="AD106" s="1">
        <f t="shared" si="90"/>
        <v>-5.1651528728244772E-2</v>
      </c>
      <c r="AE106" s="1">
        <f t="shared" si="90"/>
        <v>-5.1507368436291751E-2</v>
      </c>
    </row>
    <row r="107" spans="15:31" ht="18" customHeight="1">
      <c r="P107" s="1" t="s">
        <v>40</v>
      </c>
      <c r="Q107" s="1">
        <f>Q43</f>
        <v>0.71996993737678772</v>
      </c>
      <c r="R107" s="1">
        <f t="shared" ref="R107:AE107" si="91">R43</f>
        <v>0.59921823463659873</v>
      </c>
      <c r="S107" s="1">
        <f t="shared" si="91"/>
        <v>0.38476773323988928</v>
      </c>
      <c r="T107" s="1">
        <f t="shared" si="91"/>
        <v>0.10803195934539825</v>
      </c>
      <c r="U107" s="1">
        <f t="shared" si="91"/>
        <v>-0.18386181239138361</v>
      </c>
      <c r="V107" s="1">
        <f t="shared" si="91"/>
        <v>-0.44344812921633697</v>
      </c>
      <c r="W107" s="1">
        <f t="shared" si="91"/>
        <v>-0.63103591223630728</v>
      </c>
      <c r="X107" s="1">
        <f t="shared" si="91"/>
        <v>-0.73716648687474873</v>
      </c>
      <c r="Y107" s="1">
        <f t="shared" si="91"/>
        <v>-0.35521547719280322</v>
      </c>
      <c r="Z107" s="1">
        <f t="shared" si="91"/>
        <v>-0.83216104215156039</v>
      </c>
      <c r="AA107" s="1">
        <f t="shared" si="91"/>
        <v>-1.3951246303225813</v>
      </c>
      <c r="AB107" s="1">
        <f t="shared" si="91"/>
        <v>-2.0003113416115905</v>
      </c>
      <c r="AC107" s="1">
        <f t="shared" si="91"/>
        <v>-2.6185753586654981</v>
      </c>
      <c r="AD107" s="1">
        <f t="shared" si="91"/>
        <v>-0.41461949920804758</v>
      </c>
      <c r="AE107" s="1">
        <f t="shared" si="91"/>
        <v>-0.72356574814449959</v>
      </c>
    </row>
    <row r="108" spans="15:31" ht="18" customHeight="1">
      <c r="P108" s="1" t="s">
        <v>41</v>
      </c>
      <c r="Q108" s="1">
        <f>Q44</f>
        <v>-4.4711213447057732E-3</v>
      </c>
      <c r="R108" s="1">
        <f t="shared" ref="R108:AE108" si="92">R44</f>
        <v>-1.0563569331974941E-2</v>
      </c>
      <c r="S108" s="1">
        <f t="shared" si="92"/>
        <v>-1.6129294052879436E-2</v>
      </c>
      <c r="T108" s="1">
        <f t="shared" si="92"/>
        <v>-2.0645519944158475E-2</v>
      </c>
      <c r="U108" s="1">
        <f t="shared" si="92"/>
        <v>-1.8089459390545074E-2</v>
      </c>
      <c r="V108" s="1">
        <f t="shared" si="92"/>
        <v>-1.4158047960854174E-2</v>
      </c>
      <c r="W108" s="1">
        <f t="shared" si="92"/>
        <v>-9.1288031157160335E-3</v>
      </c>
      <c r="X108" s="1">
        <f t="shared" si="92"/>
        <v>-2.5414875692650113E-3</v>
      </c>
      <c r="Y108" s="1">
        <f t="shared" si="92"/>
        <v>-3.4721047388227219E-2</v>
      </c>
      <c r="Z108" s="1">
        <f t="shared" si="92"/>
        <v>-4.4018631342261159E-2</v>
      </c>
      <c r="AA108" s="1">
        <f t="shared" si="92"/>
        <v>-4.919374037594311E-2</v>
      </c>
      <c r="AB108" s="1">
        <f t="shared" si="92"/>
        <v>-5.1258329575140496E-2</v>
      </c>
      <c r="AC108" s="1">
        <f t="shared" si="92"/>
        <v>-5.1651528728244772E-2</v>
      </c>
      <c r="AD108" s="1">
        <f t="shared" si="92"/>
        <v>-5.1507368436291751E-2</v>
      </c>
      <c r="AE108" s="1">
        <f t="shared" si="92"/>
        <v>-5.150167142893447E-2</v>
      </c>
    </row>
    <row r="109" spans="15:31" ht="18" customHeight="1">
      <c r="O109" s="1" t="s">
        <v>61</v>
      </c>
      <c r="P109" s="1">
        <v>1</v>
      </c>
      <c r="Q109" s="1">
        <f>Q89*Q105+Q90*Q106+Q91*Q107+Q92*Q108</f>
        <v>-13568052.296227455</v>
      </c>
      <c r="R109" s="1">
        <f t="shared" ref="R109:AE109" si="93">R89*R105+R90*R106+R91*R107+R92*R108</f>
        <v>134541169.96514511</v>
      </c>
      <c r="S109" s="1">
        <f t="shared" si="93"/>
        <v>246233790.72652817</v>
      </c>
      <c r="T109" s="1">
        <f t="shared" si="93"/>
        <v>258858795.90029144</v>
      </c>
      <c r="U109" s="1">
        <f t="shared" si="93"/>
        <v>340192502.61915207</v>
      </c>
      <c r="V109" s="1">
        <f t="shared" si="93"/>
        <v>379152222.1674881</v>
      </c>
      <c r="W109" s="1">
        <f t="shared" si="93"/>
        <v>295306666.83488274</v>
      </c>
      <c r="X109" s="1">
        <f t="shared" si="93"/>
        <v>237077947.41480064</v>
      </c>
      <c r="Y109" s="1">
        <f t="shared" si="93"/>
        <v>282222771.24490356</v>
      </c>
      <c r="Z109" s="1">
        <f t="shared" si="93"/>
        <v>264705214.6276722</v>
      </c>
      <c r="AA109" s="1">
        <f t="shared" si="93"/>
        <v>227617275.96668625</v>
      </c>
      <c r="AB109" s="1">
        <f t="shared" si="93"/>
        <v>167209095.79615974</v>
      </c>
      <c r="AC109" s="1">
        <f t="shared" si="93"/>
        <v>81499714.554023743</v>
      </c>
      <c r="AD109" s="1">
        <f t="shared" si="93"/>
        <v>1939341.7771711349</v>
      </c>
      <c r="AE109" s="1">
        <f t="shared" si="93"/>
        <v>837736.03647899628</v>
      </c>
    </row>
    <row r="110" spans="15:31" ht="18" customHeight="1">
      <c r="P110" s="1">
        <v>2</v>
      </c>
      <c r="Q110" s="1">
        <f>Q93*Q105+Q94*Q106+Q95*Q107+Q96*Q108</f>
        <v>34038432198.322159</v>
      </c>
      <c r="R110" s="1">
        <f t="shared" ref="R110:AE110" si="94">R93*R105+R94*R106+R95*R107+R96*R108</f>
        <v>24193683584.110352</v>
      </c>
      <c r="S110" s="1">
        <f t="shared" si="94"/>
        <v>22699539680.498642</v>
      </c>
      <c r="T110" s="1">
        <f t="shared" si="94"/>
        <v>16368254813.319595</v>
      </c>
      <c r="U110" s="1">
        <f t="shared" si="94"/>
        <v>-6474177659.9962769</v>
      </c>
      <c r="V110" s="1">
        <f t="shared" si="94"/>
        <v>-12631632240.649124</v>
      </c>
      <c r="W110" s="1">
        <f t="shared" si="94"/>
        <v>-17453017646.559731</v>
      </c>
      <c r="X110" s="1">
        <f t="shared" si="94"/>
        <v>-30403639630.473244</v>
      </c>
      <c r="Y110" s="1">
        <f t="shared" si="94"/>
        <v>10297228480.327705</v>
      </c>
      <c r="Z110" s="1">
        <f t="shared" si="94"/>
        <v>7125218755.2501068</v>
      </c>
      <c r="AA110" s="1">
        <f t="shared" si="94"/>
        <v>4244532892.2110596</v>
      </c>
      <c r="AB110" s="1">
        <f t="shared" si="94"/>
        <v>1857481761.2356186</v>
      </c>
      <c r="AC110" s="1">
        <f t="shared" si="94"/>
        <v>217666862.67765045</v>
      </c>
      <c r="AD110" s="1">
        <f t="shared" si="94"/>
        <v>-33444794.579450607</v>
      </c>
      <c r="AE110" s="1">
        <f t="shared" si="94"/>
        <v>-20570812.832408905</v>
      </c>
    </row>
    <row r="111" spans="15:31" ht="18" customHeight="1">
      <c r="P111" s="1">
        <v>3</v>
      </c>
      <c r="Q111" s="1">
        <f>Q97*Q105+Q98*Q106+Q99*Q107+Q100*Q108</f>
        <v>28863230.171924591</v>
      </c>
      <c r="R111" s="1">
        <f t="shared" ref="R111:AE111" si="95">R97*R105+R98*R106+R99*R107+R100*R108</f>
        <v>-125406572.43804169</v>
      </c>
      <c r="S111" s="1">
        <f t="shared" si="95"/>
        <v>-238289809.25291443</v>
      </c>
      <c r="T111" s="1">
        <f t="shared" si="95"/>
        <v>-254052128.46728897</v>
      </c>
      <c r="U111" s="1">
        <f t="shared" si="95"/>
        <v>-342628575.6700592</v>
      </c>
      <c r="V111" s="1">
        <f t="shared" si="95"/>
        <v>-384640749.75775146</v>
      </c>
      <c r="W111" s="1">
        <f t="shared" si="95"/>
        <v>-302820903.77018166</v>
      </c>
      <c r="X111" s="1">
        <f t="shared" si="95"/>
        <v>-251443884.20947123</v>
      </c>
      <c r="Y111" s="1">
        <f t="shared" si="95"/>
        <v>-280342518.08858299</v>
      </c>
      <c r="Z111" s="1">
        <f t="shared" si="95"/>
        <v>-263623103.19645882</v>
      </c>
      <c r="AA111" s="1">
        <f t="shared" si="95"/>
        <v>-227281157.3833046</v>
      </c>
      <c r="AB111" s="1">
        <f t="shared" si="95"/>
        <v>-167501023.48002434</v>
      </c>
      <c r="AC111" s="1">
        <f t="shared" si="95"/>
        <v>-82230358.067403793</v>
      </c>
      <c r="AD111" s="1">
        <f t="shared" si="95"/>
        <v>-1947346.7614116669</v>
      </c>
      <c r="AE111" s="1">
        <f t="shared" si="95"/>
        <v>-849923.24141311646</v>
      </c>
    </row>
    <row r="112" spans="15:31" ht="18" customHeight="1">
      <c r="P112" s="1">
        <v>4</v>
      </c>
      <c r="Q112" s="1">
        <f>Q101*Q105+Q102*Q106+Q103*Q107+Q104*Q108</f>
        <v>-34546113465.557251</v>
      </c>
      <c r="R112" s="1">
        <f t="shared" ref="R112:AE112" si="96">R101*R105+R102*R106+R103*R107+R104*R108</f>
        <v>-22736190987.864044</v>
      </c>
      <c r="S112" s="1">
        <f t="shared" si="96"/>
        <v>-19928230468.219513</v>
      </c>
      <c r="T112" s="1">
        <f t="shared" si="96"/>
        <v>-13695873600.769653</v>
      </c>
      <c r="U112" s="1">
        <f t="shared" si="96"/>
        <v>10356186316.987701</v>
      </c>
      <c r="V112" s="1">
        <f t="shared" si="96"/>
        <v>17403990358.192657</v>
      </c>
      <c r="W112" s="1">
        <f t="shared" si="96"/>
        <v>21271008729.739929</v>
      </c>
      <c r="X112" s="1">
        <f t="shared" si="96"/>
        <v>34020573773.225952</v>
      </c>
      <c r="Y112" s="1">
        <f t="shared" si="96"/>
        <v>-7139413551.3485413</v>
      </c>
      <c r="Z112" s="1">
        <f t="shared" si="96"/>
        <v>-4262627134.5895233</v>
      </c>
      <c r="AA112" s="1">
        <f t="shared" si="96"/>
        <v>-1877732036.7155304</v>
      </c>
      <c r="AB112" s="1">
        <f t="shared" si="96"/>
        <v>-238799978.86543274</v>
      </c>
      <c r="AC112" s="1">
        <f t="shared" si="96"/>
        <v>366953784.6338501</v>
      </c>
      <c r="AD112" s="1">
        <f t="shared" si="96"/>
        <v>20239786.982456207</v>
      </c>
      <c r="AE112" s="1">
        <f t="shared" si="96"/>
        <v>806907.97651672363</v>
      </c>
    </row>
    <row r="113" spans="15:31" ht="18" customHeight="1">
      <c r="O113" s="1" t="s">
        <v>144</v>
      </c>
      <c r="P113" s="2">
        <f>SUM(Q113:BA113)</f>
        <v>980.35504780949714</v>
      </c>
      <c r="Q113" s="1">
        <f t="shared" ref="Q113:AE113" si="97">(Q105*Q109+Q106*Q110+Q107*Q111+Q108*Q112)/420/Q26^3</f>
        <v>102.77731325372973</v>
      </c>
      <c r="R113" s="1">
        <f t="shared" si="97"/>
        <v>89.356705456896037</v>
      </c>
      <c r="S113" s="1">
        <f t="shared" si="97"/>
        <v>79.927964322462387</v>
      </c>
      <c r="T113" s="1">
        <f t="shared" si="97"/>
        <v>64.130369999608263</v>
      </c>
      <c r="U113" s="1">
        <f t="shared" si="97"/>
        <v>32.502945814284111</v>
      </c>
      <c r="V113" s="1">
        <f t="shared" si="97"/>
        <v>48.217467920210296</v>
      </c>
      <c r="W113" s="1">
        <f t="shared" si="97"/>
        <v>65.720032573563543</v>
      </c>
      <c r="X113" s="1">
        <f t="shared" si="97"/>
        <v>92.607812722369843</v>
      </c>
      <c r="Y113" s="1">
        <f t="shared" si="97"/>
        <v>178.84393789382597</v>
      </c>
      <c r="Z113" s="1">
        <f t="shared" si="97"/>
        <v>90.373458851813965</v>
      </c>
      <c r="AA113" s="1">
        <f t="shared" si="97"/>
        <v>45.752652117737007</v>
      </c>
      <c r="AB113" s="1">
        <f t="shared" si="97"/>
        <v>31.195824437001146</v>
      </c>
      <c r="AC113" s="1">
        <f t="shared" si="97"/>
        <v>30.575703091038356</v>
      </c>
      <c r="AD113" s="1">
        <f t="shared" si="97"/>
        <v>14.201508205948837</v>
      </c>
      <c r="AE113" s="1">
        <f t="shared" si="97"/>
        <v>14.171351149007457</v>
      </c>
    </row>
    <row r="114" spans="15:31" ht="18" customHeight="1">
      <c r="O114" s="1" t="s">
        <v>147</v>
      </c>
      <c r="P114" s="1">
        <v>11</v>
      </c>
      <c r="Q114" s="1">
        <f>(3*Q20+Q21)*Q26*Q51/12</f>
        <v>0.22206609902451055</v>
      </c>
      <c r="R114" s="1">
        <f t="shared" ref="R114:AE114" si="98">(3*R20+R21)*R26*R51/12</f>
        <v>0.19739208802178712</v>
      </c>
      <c r="S114" s="1">
        <f t="shared" si="98"/>
        <v>0.19739208802178712</v>
      </c>
      <c r="T114" s="1">
        <f t="shared" si="98"/>
        <v>0.18505508252042546</v>
      </c>
      <c r="U114" s="1">
        <f t="shared" si="98"/>
        <v>0.18505508252042546</v>
      </c>
      <c r="V114" s="1">
        <f t="shared" si="98"/>
        <v>0.19739208802178712</v>
      </c>
      <c r="W114" s="1">
        <f t="shared" si="98"/>
        <v>0.19739208802178712</v>
      </c>
      <c r="X114" s="1">
        <f t="shared" si="98"/>
        <v>0.22206609902451055</v>
      </c>
      <c r="Y114" s="1">
        <f t="shared" si="98"/>
        <v>9.869604401089356E-2</v>
      </c>
      <c r="Z114" s="1">
        <f t="shared" si="98"/>
        <v>9.869604401089356E-2</v>
      </c>
      <c r="AA114" s="1">
        <f t="shared" si="98"/>
        <v>9.869604401089356E-2</v>
      </c>
      <c r="AB114" s="1">
        <f t="shared" si="98"/>
        <v>9.869604401089356E-2</v>
      </c>
      <c r="AC114" s="1">
        <f t="shared" si="98"/>
        <v>9.869604401089356E-2</v>
      </c>
      <c r="AD114" s="1">
        <f t="shared" si="98"/>
        <v>4.934802200544678E-2</v>
      </c>
      <c r="AE114" s="1">
        <f t="shared" si="98"/>
        <v>4.934802200544678E-2</v>
      </c>
    </row>
    <row r="115" spans="15:31" ht="18" customHeight="1">
      <c r="P115" s="1">
        <v>12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</row>
    <row r="116" spans="15:31" ht="18" customHeight="1">
      <c r="P116" s="1">
        <v>13</v>
      </c>
      <c r="Q116" s="1">
        <f t="shared" ref="Q116:AE116" si="99">(Q20+Q21)*Q26*Q51/12</f>
        <v>0.11103304951225527</v>
      </c>
      <c r="R116" s="1">
        <f t="shared" si="99"/>
        <v>9.869604401089356E-2</v>
      </c>
      <c r="S116" s="1">
        <f t="shared" si="99"/>
        <v>9.869604401089356E-2</v>
      </c>
      <c r="T116" s="1">
        <f t="shared" si="99"/>
        <v>9.2527541260212731E-2</v>
      </c>
      <c r="U116" s="1">
        <f t="shared" si="99"/>
        <v>9.2527541260212731E-2</v>
      </c>
      <c r="V116" s="1">
        <f t="shared" si="99"/>
        <v>9.869604401089356E-2</v>
      </c>
      <c r="W116" s="1">
        <f t="shared" si="99"/>
        <v>9.869604401089356E-2</v>
      </c>
      <c r="X116" s="1">
        <f t="shared" si="99"/>
        <v>0.11103304951225527</v>
      </c>
      <c r="Y116" s="1">
        <f t="shared" si="99"/>
        <v>4.934802200544678E-2</v>
      </c>
      <c r="Z116" s="1">
        <f t="shared" si="99"/>
        <v>4.934802200544678E-2</v>
      </c>
      <c r="AA116" s="1">
        <f t="shared" si="99"/>
        <v>4.934802200544678E-2</v>
      </c>
      <c r="AB116" s="1">
        <f t="shared" si="99"/>
        <v>4.934802200544678E-2</v>
      </c>
      <c r="AC116" s="1">
        <f t="shared" si="99"/>
        <v>4.934802200544678E-2</v>
      </c>
      <c r="AD116" s="1">
        <f t="shared" si="99"/>
        <v>2.467401100272339E-2</v>
      </c>
      <c r="AE116" s="1">
        <f t="shared" si="99"/>
        <v>2.467401100272339E-2</v>
      </c>
    </row>
    <row r="117" spans="15:31" ht="18" customHeight="1">
      <c r="P117" s="1">
        <v>14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</row>
    <row r="118" spans="15:31" ht="18" customHeight="1">
      <c r="P118" s="1">
        <v>21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</row>
    <row r="119" spans="15:31" ht="18" customHeight="1">
      <c r="P119" s="1">
        <v>22</v>
      </c>
      <c r="Q119" s="1">
        <f t="shared" ref="Q119:AE119" si="100">(3*Q20+Q21)*Q26*Q45^2*Q50/12/Q62/Q63</f>
        <v>0.22206609902451058</v>
      </c>
      <c r="R119" s="1">
        <f t="shared" si="100"/>
        <v>0.19739208802178715</v>
      </c>
      <c r="S119" s="1">
        <f t="shared" si="100"/>
        <v>0.19739208802178715</v>
      </c>
      <c r="T119" s="1">
        <f t="shared" si="100"/>
        <v>0.18505508252042549</v>
      </c>
      <c r="U119" s="1">
        <f t="shared" si="100"/>
        <v>0.18505508252042549</v>
      </c>
      <c r="V119" s="1">
        <f t="shared" si="100"/>
        <v>0.19739208802178715</v>
      </c>
      <c r="W119" s="1">
        <f t="shared" si="100"/>
        <v>0.19739208802178715</v>
      </c>
      <c r="X119" s="1">
        <f t="shared" si="100"/>
        <v>0.22206609902451058</v>
      </c>
      <c r="Y119" s="1">
        <f t="shared" si="100"/>
        <v>9.8696044010893574E-2</v>
      </c>
      <c r="Z119" s="1">
        <f t="shared" si="100"/>
        <v>9.8696044010893574E-2</v>
      </c>
      <c r="AA119" s="1">
        <f t="shared" si="100"/>
        <v>9.8696044010893574E-2</v>
      </c>
      <c r="AB119" s="1">
        <f t="shared" si="100"/>
        <v>9.8696044010893574E-2</v>
      </c>
      <c r="AC119" s="1">
        <f t="shared" si="100"/>
        <v>9.8696044010893574E-2</v>
      </c>
      <c r="AD119" s="1">
        <f t="shared" si="100"/>
        <v>4.9348022005446787E-2</v>
      </c>
      <c r="AE119" s="1">
        <f t="shared" si="100"/>
        <v>4.9348022005446787E-2</v>
      </c>
    </row>
    <row r="120" spans="15:31" ht="18" customHeight="1">
      <c r="P120" s="1">
        <v>23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</row>
    <row r="121" spans="15:31" ht="18" customHeight="1">
      <c r="P121" s="1">
        <v>24</v>
      </c>
      <c r="Q121" s="1">
        <f t="shared" ref="Q121:AE121" si="101">(Q20+Q21)*Q26*Q45^2*Q50/12/Q62/Q63</f>
        <v>0.11103304951225529</v>
      </c>
      <c r="R121" s="1">
        <f t="shared" si="101"/>
        <v>9.8696044010893574E-2</v>
      </c>
      <c r="S121" s="1">
        <f t="shared" si="101"/>
        <v>9.8696044010893574E-2</v>
      </c>
      <c r="T121" s="1">
        <f t="shared" si="101"/>
        <v>9.2527541260212745E-2</v>
      </c>
      <c r="U121" s="1">
        <f t="shared" si="101"/>
        <v>9.2527541260212745E-2</v>
      </c>
      <c r="V121" s="1">
        <f t="shared" si="101"/>
        <v>9.8696044010893574E-2</v>
      </c>
      <c r="W121" s="1">
        <f t="shared" si="101"/>
        <v>9.8696044010893574E-2</v>
      </c>
      <c r="X121" s="1">
        <f t="shared" si="101"/>
        <v>0.11103304951225529</v>
      </c>
      <c r="Y121" s="1">
        <f t="shared" si="101"/>
        <v>4.9348022005446787E-2</v>
      </c>
      <c r="Z121" s="1">
        <f t="shared" si="101"/>
        <v>4.9348022005446787E-2</v>
      </c>
      <c r="AA121" s="1">
        <f t="shared" si="101"/>
        <v>4.9348022005446787E-2</v>
      </c>
      <c r="AB121" s="1">
        <f t="shared" si="101"/>
        <v>4.9348022005446787E-2</v>
      </c>
      <c r="AC121" s="1">
        <f t="shared" si="101"/>
        <v>4.9348022005446787E-2</v>
      </c>
      <c r="AD121" s="1">
        <f t="shared" si="101"/>
        <v>2.4674011002723394E-2</v>
      </c>
      <c r="AE121" s="1">
        <f t="shared" si="101"/>
        <v>2.4674011002723394E-2</v>
      </c>
    </row>
    <row r="122" spans="15:31" ht="18" customHeight="1">
      <c r="P122" s="1">
        <v>31</v>
      </c>
      <c r="Q122" s="1">
        <f>Q116</f>
        <v>0.11103304951225527</v>
      </c>
      <c r="R122" s="1">
        <f t="shared" ref="R122:AE122" si="102">R116</f>
        <v>9.869604401089356E-2</v>
      </c>
      <c r="S122" s="1">
        <f t="shared" si="102"/>
        <v>9.869604401089356E-2</v>
      </c>
      <c r="T122" s="1">
        <f t="shared" si="102"/>
        <v>9.2527541260212731E-2</v>
      </c>
      <c r="U122" s="1">
        <f t="shared" si="102"/>
        <v>9.2527541260212731E-2</v>
      </c>
      <c r="V122" s="1">
        <f t="shared" si="102"/>
        <v>9.869604401089356E-2</v>
      </c>
      <c r="W122" s="1">
        <f t="shared" si="102"/>
        <v>9.869604401089356E-2</v>
      </c>
      <c r="X122" s="1">
        <f t="shared" si="102"/>
        <v>0.11103304951225527</v>
      </c>
      <c r="Y122" s="1">
        <f t="shared" si="102"/>
        <v>4.934802200544678E-2</v>
      </c>
      <c r="Z122" s="1">
        <f t="shared" si="102"/>
        <v>4.934802200544678E-2</v>
      </c>
      <c r="AA122" s="1">
        <f t="shared" si="102"/>
        <v>4.934802200544678E-2</v>
      </c>
      <c r="AB122" s="1">
        <f t="shared" si="102"/>
        <v>4.934802200544678E-2</v>
      </c>
      <c r="AC122" s="1">
        <f t="shared" si="102"/>
        <v>4.934802200544678E-2</v>
      </c>
      <c r="AD122" s="1">
        <f t="shared" si="102"/>
        <v>2.467401100272339E-2</v>
      </c>
      <c r="AE122" s="1">
        <f t="shared" si="102"/>
        <v>2.467401100272339E-2</v>
      </c>
    </row>
    <row r="123" spans="15:31" ht="18" customHeight="1">
      <c r="P123" s="1">
        <v>32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</row>
    <row r="124" spans="15:31" ht="18" customHeight="1">
      <c r="P124" s="1">
        <v>33</v>
      </c>
      <c r="Q124" s="1">
        <f t="shared" ref="Q124:AE124" si="103">(Q20+3*Q21)*Q26*Q51/12</f>
        <v>0.22206609902451055</v>
      </c>
      <c r="R124" s="1">
        <f t="shared" si="103"/>
        <v>0.19739208802178712</v>
      </c>
      <c r="S124" s="1">
        <f t="shared" si="103"/>
        <v>0.19739208802178712</v>
      </c>
      <c r="T124" s="1">
        <f t="shared" si="103"/>
        <v>0.18505508252042546</v>
      </c>
      <c r="U124" s="1">
        <f t="shared" si="103"/>
        <v>0.18505508252042546</v>
      </c>
      <c r="V124" s="1">
        <f t="shared" si="103"/>
        <v>0.19739208802178712</v>
      </c>
      <c r="W124" s="1">
        <f t="shared" si="103"/>
        <v>0.19739208802178712</v>
      </c>
      <c r="X124" s="1">
        <f t="shared" si="103"/>
        <v>0.22206609902451055</v>
      </c>
      <c r="Y124" s="1">
        <f t="shared" si="103"/>
        <v>9.869604401089356E-2</v>
      </c>
      <c r="Z124" s="1">
        <f t="shared" si="103"/>
        <v>9.869604401089356E-2</v>
      </c>
      <c r="AA124" s="1">
        <f t="shared" si="103"/>
        <v>9.869604401089356E-2</v>
      </c>
      <c r="AB124" s="1">
        <f t="shared" si="103"/>
        <v>9.869604401089356E-2</v>
      </c>
      <c r="AC124" s="1">
        <f t="shared" si="103"/>
        <v>9.869604401089356E-2</v>
      </c>
      <c r="AD124" s="1">
        <f t="shared" si="103"/>
        <v>4.934802200544678E-2</v>
      </c>
      <c r="AE124" s="1">
        <f t="shared" si="103"/>
        <v>4.934802200544678E-2</v>
      </c>
    </row>
    <row r="125" spans="15:31" ht="18" customHeight="1">
      <c r="P125" s="1">
        <v>34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</row>
    <row r="126" spans="15:31" ht="18" customHeight="1">
      <c r="P126" s="1">
        <v>41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</row>
    <row r="127" spans="15:31" ht="18" customHeight="1">
      <c r="P127" s="1">
        <v>42</v>
      </c>
      <c r="Q127" s="1">
        <f>Q121</f>
        <v>0.11103304951225529</v>
      </c>
      <c r="R127" s="1">
        <f t="shared" ref="R127:AE127" si="104">R121</f>
        <v>9.8696044010893574E-2</v>
      </c>
      <c r="S127" s="1">
        <f t="shared" si="104"/>
        <v>9.8696044010893574E-2</v>
      </c>
      <c r="T127" s="1">
        <f t="shared" si="104"/>
        <v>9.2527541260212745E-2</v>
      </c>
      <c r="U127" s="1">
        <f t="shared" si="104"/>
        <v>9.2527541260212745E-2</v>
      </c>
      <c r="V127" s="1">
        <f t="shared" si="104"/>
        <v>9.8696044010893574E-2</v>
      </c>
      <c r="W127" s="1">
        <f t="shared" si="104"/>
        <v>9.8696044010893574E-2</v>
      </c>
      <c r="X127" s="1">
        <f t="shared" si="104"/>
        <v>0.11103304951225529</v>
      </c>
      <c r="Y127" s="1">
        <f t="shared" si="104"/>
        <v>4.9348022005446787E-2</v>
      </c>
      <c r="Z127" s="1">
        <f t="shared" si="104"/>
        <v>4.9348022005446787E-2</v>
      </c>
      <c r="AA127" s="1">
        <f t="shared" si="104"/>
        <v>4.9348022005446787E-2</v>
      </c>
      <c r="AB127" s="1">
        <f t="shared" si="104"/>
        <v>4.9348022005446787E-2</v>
      </c>
      <c r="AC127" s="1">
        <f t="shared" si="104"/>
        <v>4.9348022005446787E-2</v>
      </c>
      <c r="AD127" s="1">
        <f t="shared" si="104"/>
        <v>2.4674011002723394E-2</v>
      </c>
      <c r="AE127" s="1">
        <f t="shared" si="104"/>
        <v>2.4674011002723394E-2</v>
      </c>
    </row>
    <row r="128" spans="15:31" ht="18" customHeight="1">
      <c r="P128" s="1">
        <v>43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</row>
    <row r="129" spans="15:31" ht="18" customHeight="1">
      <c r="P129" s="1">
        <v>44</v>
      </c>
      <c r="Q129" s="1">
        <f t="shared" ref="Q129:AE129" si="105">(Q20+3*Q21)*Q26*Q45^2*Q50/12/Q62/Q63</f>
        <v>0.22206609902451058</v>
      </c>
      <c r="R129" s="1">
        <f t="shared" si="105"/>
        <v>0.19739208802178715</v>
      </c>
      <c r="S129" s="1">
        <f t="shared" si="105"/>
        <v>0.19739208802178715</v>
      </c>
      <c r="T129" s="1">
        <f t="shared" si="105"/>
        <v>0.18505508252042549</v>
      </c>
      <c r="U129" s="1">
        <f t="shared" si="105"/>
        <v>0.18505508252042549</v>
      </c>
      <c r="V129" s="1">
        <f t="shared" si="105"/>
        <v>0.19739208802178715</v>
      </c>
      <c r="W129" s="1">
        <f t="shared" si="105"/>
        <v>0.19739208802178715</v>
      </c>
      <c r="X129" s="1">
        <f t="shared" si="105"/>
        <v>0.22206609902451058</v>
      </c>
      <c r="Y129" s="1">
        <f t="shared" si="105"/>
        <v>9.8696044010893574E-2</v>
      </c>
      <c r="Z129" s="1">
        <f t="shared" si="105"/>
        <v>9.8696044010893574E-2</v>
      </c>
      <c r="AA129" s="1">
        <f t="shared" si="105"/>
        <v>9.8696044010893574E-2</v>
      </c>
      <c r="AB129" s="1">
        <f t="shared" si="105"/>
        <v>9.8696044010893574E-2</v>
      </c>
      <c r="AC129" s="1">
        <f t="shared" si="105"/>
        <v>9.8696044010893574E-2</v>
      </c>
      <c r="AD129" s="1">
        <f t="shared" si="105"/>
        <v>4.9348022005446787E-2</v>
      </c>
      <c r="AE129" s="1">
        <f t="shared" si="105"/>
        <v>4.9348022005446787E-2</v>
      </c>
    </row>
    <row r="130" spans="15:31" ht="18" customHeight="1">
      <c r="O130" s="1" t="s">
        <v>145</v>
      </c>
      <c r="P130" s="1" t="s">
        <v>34</v>
      </c>
      <c r="Q130" s="1">
        <f>Q37</f>
        <v>1.6981301405293563E-2</v>
      </c>
      <c r="R130" s="1">
        <f t="shared" ref="R130:AE130" si="106">R37</f>
        <v>1.7333744993903645E-2</v>
      </c>
      <c r="S130" s="1">
        <f t="shared" si="106"/>
        <v>1.7589189580906033E-2</v>
      </c>
      <c r="T130" s="1">
        <f t="shared" si="106"/>
        <v>1.7811263642809771E-2</v>
      </c>
      <c r="U130" s="1">
        <f t="shared" si="106"/>
        <v>1.8001755253115984E-2</v>
      </c>
      <c r="V130" s="1">
        <f t="shared" si="106"/>
        <v>1.8030792184951967E-2</v>
      </c>
      <c r="W130" s="1">
        <f t="shared" si="106"/>
        <v>1.8001095974051442E-2</v>
      </c>
      <c r="X130" s="1">
        <f t="shared" si="106"/>
        <v>1.7908214400762387E-2</v>
      </c>
      <c r="Y130" s="1">
        <f t="shared" si="106"/>
        <v>0.10803195934539825</v>
      </c>
      <c r="Z130" s="1">
        <f t="shared" si="106"/>
        <v>0.10800435307223101</v>
      </c>
      <c r="AA130" s="1">
        <f t="shared" si="106"/>
        <v>0.10773000288171181</v>
      </c>
      <c r="AB130" s="1">
        <f t="shared" si="106"/>
        <v>0.10719309956786272</v>
      </c>
      <c r="AC130" s="1">
        <f t="shared" si="106"/>
        <v>0.10636476295144785</v>
      </c>
      <c r="AD130" s="1">
        <f t="shared" si="106"/>
        <v>-2.6185753586654981</v>
      </c>
      <c r="AE130" s="1">
        <f t="shared" si="106"/>
        <v>-2.618392895075055</v>
      </c>
    </row>
    <row r="131" spans="15:31" ht="18" customHeight="1">
      <c r="P131" s="1" t="s">
        <v>35</v>
      </c>
      <c r="Q131" s="1">
        <f>Q38</f>
        <v>9.2968605651362422E-3</v>
      </c>
      <c r="R131" s="1">
        <f t="shared" ref="R131:AE131" si="107">R38</f>
        <v>7.0937661990849938E-3</v>
      </c>
      <c r="S131" s="1">
        <f t="shared" si="107"/>
        <v>5.4096758949143692E-3</v>
      </c>
      <c r="T131" s="1">
        <f t="shared" si="107"/>
        <v>3.9147304473591393E-3</v>
      </c>
      <c r="U131" s="1">
        <f t="shared" si="107"/>
        <v>2.6301292677846388E-3</v>
      </c>
      <c r="V131" s="1">
        <f t="shared" si="107"/>
        <v>7.6118945120855729E-4</v>
      </c>
      <c r="W131" s="1">
        <f t="shared" si="107"/>
        <v>-1.2006622007938253E-3</v>
      </c>
      <c r="X131" s="1">
        <f t="shared" si="107"/>
        <v>-3.2025402019514159E-3</v>
      </c>
      <c r="Y131" s="1">
        <f t="shared" si="107"/>
        <v>2.6301292677846388E-3</v>
      </c>
      <c r="Z131" s="1">
        <f t="shared" si="107"/>
        <v>-6.7629612428532554E-3</v>
      </c>
      <c r="AA131" s="1">
        <f t="shared" si="107"/>
        <v>-1.6301434216842214E-2</v>
      </c>
      <c r="AB131" s="1">
        <f t="shared" si="107"/>
        <v>-2.6182997184131671E-2</v>
      </c>
      <c r="AC131" s="1">
        <f t="shared" si="107"/>
        <v>-3.6610153177570319E-2</v>
      </c>
      <c r="AD131" s="1">
        <f t="shared" si="107"/>
        <v>-4.7792993493690719E-2</v>
      </c>
      <c r="AE131" s="1">
        <f t="shared" si="107"/>
        <v>7.471260138161058E-2</v>
      </c>
    </row>
    <row r="132" spans="15:31" ht="18" customHeight="1">
      <c r="P132" s="1" t="s">
        <v>38</v>
      </c>
      <c r="Q132" s="1">
        <f>Q41</f>
        <v>1.7333744993903645E-2</v>
      </c>
      <c r="R132" s="1">
        <f t="shared" ref="R132:AE132" si="108">R41</f>
        <v>1.7589189580906033E-2</v>
      </c>
      <c r="S132" s="1">
        <f t="shared" si="108"/>
        <v>1.7811263642809771E-2</v>
      </c>
      <c r="T132" s="1">
        <f t="shared" si="108"/>
        <v>1.8001755253115984E-2</v>
      </c>
      <c r="U132" s="1">
        <f t="shared" si="108"/>
        <v>1.8030792184951967E-2</v>
      </c>
      <c r="V132" s="1">
        <f t="shared" si="108"/>
        <v>1.8001095974051442E-2</v>
      </c>
      <c r="W132" s="1">
        <f t="shared" si="108"/>
        <v>1.7908214400762387E-2</v>
      </c>
      <c r="X132" s="1">
        <f t="shared" si="108"/>
        <v>1.7719097914259789E-2</v>
      </c>
      <c r="Y132" s="1">
        <f t="shared" si="108"/>
        <v>0.10800435307223101</v>
      </c>
      <c r="Z132" s="1">
        <f t="shared" si="108"/>
        <v>0.10773000288171181</v>
      </c>
      <c r="AA132" s="1">
        <f t="shared" si="108"/>
        <v>0.10719309956786272</v>
      </c>
      <c r="AB132" s="1">
        <f t="shared" si="108"/>
        <v>0.10636476295144785</v>
      </c>
      <c r="AC132" s="1">
        <f t="shared" si="108"/>
        <v>0.10520255883320805</v>
      </c>
      <c r="AD132" s="1">
        <f t="shared" si="108"/>
        <v>-2.618392895075055</v>
      </c>
      <c r="AE132" s="1">
        <f t="shared" si="108"/>
        <v>-2.6164719431464034</v>
      </c>
    </row>
    <row r="133" spans="15:31" ht="18" customHeight="1">
      <c r="P133" s="1" t="s">
        <v>39</v>
      </c>
      <c r="Q133" s="1">
        <f>Q42</f>
        <v>7.0937661990849938E-3</v>
      </c>
      <c r="R133" s="1">
        <f t="shared" ref="R133:AE133" si="109">R42</f>
        <v>5.4096758949143692E-3</v>
      </c>
      <c r="S133" s="1">
        <f t="shared" si="109"/>
        <v>3.9147304473591393E-3</v>
      </c>
      <c r="T133" s="1">
        <f t="shared" si="109"/>
        <v>2.6301292677846388E-3</v>
      </c>
      <c r="U133" s="1">
        <f t="shared" si="109"/>
        <v>7.6118945120855729E-4</v>
      </c>
      <c r="V133" s="1">
        <f t="shared" si="109"/>
        <v>-1.2006622007938253E-3</v>
      </c>
      <c r="W133" s="1">
        <f t="shared" si="109"/>
        <v>-3.2025402019514159E-3</v>
      </c>
      <c r="X133" s="1">
        <f t="shared" si="109"/>
        <v>-5.5957137981857193E-3</v>
      </c>
      <c r="Y133" s="1">
        <f t="shared" si="109"/>
        <v>-6.7629612428532554E-3</v>
      </c>
      <c r="Z133" s="1">
        <f t="shared" si="109"/>
        <v>-1.6301434216842214E-2</v>
      </c>
      <c r="AA133" s="1">
        <f t="shared" si="109"/>
        <v>-2.6182997184131671E-2</v>
      </c>
      <c r="AB133" s="1">
        <f t="shared" si="109"/>
        <v>-3.6610153177570319E-2</v>
      </c>
      <c r="AC133" s="1">
        <f t="shared" si="109"/>
        <v>-4.7792993493690719E-2</v>
      </c>
      <c r="AD133" s="1">
        <f t="shared" si="109"/>
        <v>7.471260138161058E-2</v>
      </c>
      <c r="AE133" s="1">
        <f t="shared" si="109"/>
        <v>0.1975993731097897</v>
      </c>
    </row>
    <row r="134" spans="15:31" ht="18" customHeight="1">
      <c r="O134" s="1" t="s">
        <v>62</v>
      </c>
      <c r="P134" s="1">
        <v>1</v>
      </c>
      <c r="Q134" s="1">
        <f>Q114*Q130+Q115*Q131+Q116*Q132+Q117*Q133</f>
        <v>5.695589925573891E-3</v>
      </c>
      <c r="R134" s="1">
        <f t="shared" ref="R134:AE134" si="110">R114*R130+R115*R131+R116*R132+R117*R133</f>
        <v>5.1575275465768925E-3</v>
      </c>
      <c r="S134" s="1">
        <f t="shared" si="110"/>
        <v>5.2298681183664862E-3</v>
      </c>
      <c r="T134" s="1">
        <f t="shared" si="110"/>
        <v>4.9617230151521568E-3</v>
      </c>
      <c r="U134" s="1">
        <f t="shared" si="110"/>
        <v>4.9996611717253456E-3</v>
      </c>
      <c r="V134" s="1">
        <f t="shared" si="110"/>
        <v>5.3357726785738897E-3</v>
      </c>
      <c r="W134" s="1">
        <f t="shared" si="110"/>
        <v>5.3207438376527624E-3</v>
      </c>
      <c r="X134" s="1">
        <f t="shared" si="110"/>
        <v>5.9442127884983716E-3</v>
      </c>
      <c r="Y134" s="1">
        <f t="shared" si="110"/>
        <v>1.599212820622899E-2</v>
      </c>
      <c r="Z134" s="1">
        <f t="shared" si="110"/>
        <v>1.5975864937038557E-2</v>
      </c>
      <c r="AA134" s="1">
        <f t="shared" si="110"/>
        <v>1.5922292542014056E-2</v>
      </c>
      <c r="AB134" s="1">
        <f t="shared" si="110"/>
        <v>1.5828425535346052E-2</v>
      </c>
      <c r="AC134" s="1">
        <f t="shared" si="110"/>
        <v>1.5689319513794819E-2</v>
      </c>
      <c r="AD134" s="1">
        <f t="shared" si="110"/>
        <v>-0.19382776952488034</v>
      </c>
      <c r="AE134" s="1">
        <f t="shared" si="110"/>
        <v>-0.19377136771858072</v>
      </c>
    </row>
    <row r="135" spans="15:31" ht="18" customHeight="1">
      <c r="P135" s="1">
        <v>2</v>
      </c>
      <c r="Q135" s="1">
        <f>Q118*Q130+Q119*Q131+Q120*Q132+Q121*Q133</f>
        <v>2.8521600524859794E-3</v>
      </c>
      <c r="R135" s="1">
        <f t="shared" ref="R135:AE135" si="111">R118*R130+R119*R131+R120*R132+R121*R133</f>
        <v>1.9341669321849022E-3</v>
      </c>
      <c r="S135" s="1">
        <f t="shared" si="111"/>
        <v>1.4541956289416201E-3</v>
      </c>
      <c r="T135" s="1">
        <f t="shared" si="111"/>
        <v>9.6780016032590403E-4</v>
      </c>
      <c r="U135" s="1">
        <f t="shared" si="111"/>
        <v>5.5714977704281112E-4</v>
      </c>
      <c r="V135" s="1">
        <f t="shared" si="111"/>
        <v>3.1752165742451668E-5</v>
      </c>
      <c r="W135" s="1">
        <f t="shared" si="111"/>
        <v>-5.5307926754198037E-4</v>
      </c>
      <c r="X135" s="1">
        <f t="shared" si="111"/>
        <v>-1.3324847768268842E-3</v>
      </c>
      <c r="Y135" s="1">
        <f t="shared" si="111"/>
        <v>-7.4155406266694179E-5</v>
      </c>
      <c r="Z135" s="1">
        <f t="shared" si="111"/>
        <v>-1.4719210549216852E-3</v>
      </c>
      <c r="AA135" s="1">
        <f t="shared" si="111"/>
        <v>-2.9009661901172263E-3</v>
      </c>
      <c r="AB135" s="1">
        <f t="shared" si="111"/>
        <v>-4.3907968870516793E-3</v>
      </c>
      <c r="AC135" s="1">
        <f t="shared" si="111"/>
        <v>-5.9717669838918602E-3</v>
      </c>
      <c r="AD135" s="1">
        <f t="shared" si="111"/>
        <v>-5.1503014610087845E-4</v>
      </c>
      <c r="AE135" s="1">
        <f t="shared" si="111"/>
        <v>8.562488203306089E-3</v>
      </c>
    </row>
    <row r="136" spans="15:31" ht="18" customHeight="1">
      <c r="P136" s="1">
        <v>3</v>
      </c>
      <c r="Q136" s="1">
        <f>Q122*Q130+Q123*Q131+Q124*Q132+Q125*Q133</f>
        <v>5.7347228119983117E-3</v>
      </c>
      <c r="R136" s="1">
        <f t="shared" ref="R136:AE136" si="112">R122*R130+R123*R131+R124*R132+R125*R133</f>
        <v>5.1827389167780243E-3</v>
      </c>
      <c r="S136" s="1">
        <f t="shared" si="112"/>
        <v>5.2517859497538157E-3</v>
      </c>
      <c r="T136" s="1">
        <f t="shared" si="112"/>
        <v>4.979348735484489E-3</v>
      </c>
      <c r="U136" s="1">
        <f t="shared" si="112"/>
        <v>5.0023478876338699E-3</v>
      </c>
      <c r="V136" s="1">
        <f t="shared" si="112"/>
        <v>5.3328417800358949E-3</v>
      </c>
      <c r="W136" s="1">
        <f t="shared" si="112"/>
        <v>5.3115767938076248E-3</v>
      </c>
      <c r="X136" s="1">
        <f t="shared" si="112"/>
        <v>5.9232146082889448E-3</v>
      </c>
      <c r="Y136" s="1">
        <f t="shared" si="112"/>
        <v>1.5990765891253242E-2</v>
      </c>
      <c r="Z136" s="1">
        <f t="shared" si="112"/>
        <v>1.5962326297799617E-2</v>
      </c>
      <c r="AA136" s="1">
        <f t="shared" si="112"/>
        <v>1.5895797425467432E-2</v>
      </c>
      <c r="AB136" s="1">
        <f t="shared" si="112"/>
        <v>1.5787548761771294E-2</v>
      </c>
      <c r="AC136" s="1">
        <f t="shared" si="112"/>
        <v>1.56319670393931E-2</v>
      </c>
      <c r="AD136" s="1">
        <f t="shared" si="112"/>
        <v>-0.19382326741624217</v>
      </c>
      <c r="AE136" s="1">
        <f t="shared" si="112"/>
        <v>-0.1937239701295575</v>
      </c>
    </row>
    <row r="137" spans="15:31" ht="18" customHeight="1">
      <c r="P137" s="1">
        <v>4</v>
      </c>
      <c r="Q137" s="1">
        <f>Q126*Q130+Q127*Q131+Q128*Q132+Q129*Q133</f>
        <v>2.6075437666600405E-3</v>
      </c>
      <c r="R137" s="1">
        <f t="shared" ref="R137:AE137" si="113">R126*R130+R127*R131+R128*R132+R129*R133</f>
        <v>1.7679538814061591E-3</v>
      </c>
      <c r="S137" s="1">
        <f t="shared" si="113"/>
        <v>1.3066504272558239E-3</v>
      </c>
      <c r="T137" s="1">
        <f t="shared" si="113"/>
        <v>8.4893917167990645E-4</v>
      </c>
      <c r="U137" s="1">
        <f t="shared" si="113"/>
        <v>3.8422137105171325E-4</v>
      </c>
      <c r="V137" s="1">
        <f t="shared" si="113"/>
        <v>-1.6187483124641974E-4</v>
      </c>
      <c r="W137" s="1">
        <f t="shared" si="113"/>
        <v>-7.5065670684866959E-4</v>
      </c>
      <c r="X137" s="1">
        <f t="shared" si="113"/>
        <v>-1.5982061392289897E-3</v>
      </c>
      <c r="Y137" s="1">
        <f t="shared" si="113"/>
        <v>-5.376858434848064E-4</v>
      </c>
      <c r="Z137" s="1">
        <f t="shared" si="113"/>
        <v>-1.9426258291404517E-3</v>
      </c>
      <c r="AA137" s="1">
        <f t="shared" si="113"/>
        <v>-3.3886017768752345E-3</v>
      </c>
      <c r="AB137" s="1">
        <f t="shared" si="113"/>
        <v>-4.9053564104701158E-3</v>
      </c>
      <c r="AC137" s="1">
        <f t="shared" si="113"/>
        <v>-6.5236180338951672E-3</v>
      </c>
      <c r="AD137" s="1">
        <f t="shared" si="113"/>
        <v>2.5076742497474802E-3</v>
      </c>
      <c r="AE137" s="1">
        <f t="shared" si="113"/>
        <v>1.1594597761016338E-2</v>
      </c>
    </row>
    <row r="138" spans="15:31" ht="18" customHeight="1">
      <c r="O138" s="1" t="s">
        <v>148</v>
      </c>
      <c r="P138" s="2">
        <f>SUM(Q138:BA138)</f>
        <v>2.0520785962364205</v>
      </c>
      <c r="Q138" s="1">
        <f>Q130*Q134+Q131*Q135+Q132*Q136+Q133*Q137</f>
        <v>2.4113619219300612E-4</v>
      </c>
      <c r="R138" s="1">
        <f t="shared" ref="R138:AE138" si="114">R130*R134+R131*R135+R132*R136+R133*R137</f>
        <v>2.0384403014943E-4</v>
      </c>
      <c r="S138" s="1">
        <f t="shared" si="114"/>
        <v>1.9851199721576232E-4</v>
      </c>
      <c r="T138" s="1">
        <f t="shared" si="114"/>
        <v>1.8403307051816748E-4</v>
      </c>
      <c r="U138" s="1">
        <f t="shared" si="114"/>
        <v>1.8195681315037997E-4</v>
      </c>
      <c r="V138" s="1">
        <f t="shared" si="114"/>
        <v>1.9242373141512145E-4</v>
      </c>
      <c r="W138" s="1">
        <f t="shared" si="114"/>
        <v>1.9396814615667892E-4</v>
      </c>
      <c r="X138" s="1">
        <f t="shared" si="114"/>
        <v>2.2461469688353337E-4</v>
      </c>
      <c r="Y138" s="1">
        <f t="shared" si="114"/>
        <v>3.4581745796519628E-3</v>
      </c>
      <c r="Z138" s="1">
        <f t="shared" si="114"/>
        <v>3.4867065475636116E-3</v>
      </c>
      <c r="AA138" s="1">
        <f t="shared" si="114"/>
        <v>3.5552420778688864E-3</v>
      </c>
      <c r="AB138" s="1">
        <f t="shared" si="114"/>
        <v>3.6704869481507339E-3</v>
      </c>
      <c r="AC138" s="1">
        <f t="shared" si="114"/>
        <v>3.843724221365146E-3</v>
      </c>
      <c r="AD138" s="1">
        <f t="shared" si="114"/>
        <v>1.015270057104906</v>
      </c>
      <c r="AE138" s="1">
        <f t="shared" si="114"/>
        <v>1.017173716079232</v>
      </c>
    </row>
    <row r="139" spans="15:31" ht="18" customHeight="1">
      <c r="O139" s="1" t="s">
        <v>146</v>
      </c>
      <c r="P139" s="1">
        <v>11</v>
      </c>
      <c r="Q139" s="1">
        <f t="shared" ref="Q139:AE139" si="115">(10*Q20+3*Q21)*Q26*Q51/35</f>
        <v>0.24744508177016888</v>
      </c>
      <c r="R139" s="1">
        <f t="shared" si="115"/>
        <v>0.21995118379570566</v>
      </c>
      <c r="S139" s="1">
        <f t="shared" si="115"/>
        <v>0.21995118379570566</v>
      </c>
      <c r="T139" s="1">
        <f t="shared" si="115"/>
        <v>0.20620423480847405</v>
      </c>
      <c r="U139" s="1">
        <f t="shared" si="115"/>
        <v>0.20620423480847405</v>
      </c>
      <c r="V139" s="1">
        <f t="shared" si="115"/>
        <v>0.21995118379570566</v>
      </c>
      <c r="W139" s="1">
        <f t="shared" si="115"/>
        <v>0.21995118379570566</v>
      </c>
      <c r="X139" s="1">
        <f t="shared" si="115"/>
        <v>0.24744508177016888</v>
      </c>
      <c r="Y139" s="1">
        <f t="shared" si="115"/>
        <v>0.10997559189785283</v>
      </c>
      <c r="Z139" s="1">
        <f t="shared" si="115"/>
        <v>0.10997559189785283</v>
      </c>
      <c r="AA139" s="1">
        <f t="shared" si="115"/>
        <v>0.10997559189785283</v>
      </c>
      <c r="AB139" s="1">
        <f t="shared" si="115"/>
        <v>0.10997559189785283</v>
      </c>
      <c r="AC139" s="1">
        <f t="shared" si="115"/>
        <v>0.10997559189785283</v>
      </c>
      <c r="AD139" s="1">
        <f t="shared" si="115"/>
        <v>5.4987795948926416E-2</v>
      </c>
      <c r="AE139" s="1">
        <f t="shared" si="115"/>
        <v>5.4987795948926416E-2</v>
      </c>
    </row>
    <row r="140" spans="15:31" ht="18" customHeight="1">
      <c r="P140" s="1">
        <v>12</v>
      </c>
      <c r="Q140" s="1">
        <f t="shared" ref="Q140:AE140" si="116">(15*Q20+7*Q21)*Q26^2*Q51/420</f>
        <v>0.62812982295504405</v>
      </c>
      <c r="R140" s="1">
        <f t="shared" si="116"/>
        <v>0.49630010702620769</v>
      </c>
      <c r="S140" s="1">
        <f t="shared" si="116"/>
        <v>0.49630010702620769</v>
      </c>
      <c r="T140" s="1">
        <f t="shared" si="116"/>
        <v>0.43620126594100284</v>
      </c>
      <c r="U140" s="1">
        <f t="shared" si="116"/>
        <v>0.43620126594100284</v>
      </c>
      <c r="V140" s="1">
        <f t="shared" si="116"/>
        <v>0.49630010702620769</v>
      </c>
      <c r="W140" s="1">
        <f t="shared" si="116"/>
        <v>0.49630010702620769</v>
      </c>
      <c r="X140" s="1">
        <f t="shared" si="116"/>
        <v>0.62812982295504405</v>
      </c>
      <c r="Y140" s="1">
        <f t="shared" si="116"/>
        <v>0.18611254013482786</v>
      </c>
      <c r="Z140" s="1">
        <f t="shared" si="116"/>
        <v>0.18611254013482786</v>
      </c>
      <c r="AA140" s="1">
        <f t="shared" si="116"/>
        <v>0.18611254013482786</v>
      </c>
      <c r="AB140" s="1">
        <f t="shared" si="116"/>
        <v>0.18611254013482786</v>
      </c>
      <c r="AC140" s="1">
        <f t="shared" si="116"/>
        <v>0.18611254013482786</v>
      </c>
      <c r="AD140" s="1">
        <f t="shared" si="116"/>
        <v>4.6528135033706966E-2</v>
      </c>
      <c r="AE140" s="1">
        <f t="shared" si="116"/>
        <v>4.6528135033706966E-2</v>
      </c>
    </row>
    <row r="141" spans="15:31" ht="18" customHeight="1">
      <c r="P141" s="1">
        <v>13</v>
      </c>
      <c r="Q141" s="1">
        <f t="shared" ref="Q141:AE141" si="117">9*(Q20+Q21)*Q26*Q51/140</f>
        <v>8.5654066766596926E-2</v>
      </c>
      <c r="R141" s="1">
        <f t="shared" si="117"/>
        <v>7.6136948236975047E-2</v>
      </c>
      <c r="S141" s="1">
        <f t="shared" si="117"/>
        <v>7.6136948236975047E-2</v>
      </c>
      <c r="T141" s="1">
        <f t="shared" si="117"/>
        <v>7.13783889721641E-2</v>
      </c>
      <c r="U141" s="1">
        <f t="shared" si="117"/>
        <v>7.13783889721641E-2</v>
      </c>
      <c r="V141" s="1">
        <f t="shared" si="117"/>
        <v>7.6136948236975047E-2</v>
      </c>
      <c r="W141" s="1">
        <f t="shared" si="117"/>
        <v>7.6136948236975047E-2</v>
      </c>
      <c r="X141" s="1">
        <f t="shared" si="117"/>
        <v>8.5654066766596926E-2</v>
      </c>
      <c r="Y141" s="1">
        <f t="shared" si="117"/>
        <v>3.8068474118487523E-2</v>
      </c>
      <c r="Z141" s="1">
        <f t="shared" si="117"/>
        <v>3.8068474118487523E-2</v>
      </c>
      <c r="AA141" s="1">
        <f t="shared" si="117"/>
        <v>3.8068474118487523E-2</v>
      </c>
      <c r="AB141" s="1">
        <f t="shared" si="117"/>
        <v>3.8068474118487523E-2</v>
      </c>
      <c r="AC141" s="1">
        <f t="shared" si="117"/>
        <v>3.8068474118487523E-2</v>
      </c>
      <c r="AD141" s="1">
        <f t="shared" si="117"/>
        <v>1.9034237059243762E-2</v>
      </c>
      <c r="AE141" s="1">
        <f t="shared" si="117"/>
        <v>1.9034237059243762E-2</v>
      </c>
    </row>
    <row r="142" spans="15:31" ht="18" customHeight="1">
      <c r="P142" s="1">
        <v>14</v>
      </c>
      <c r="Q142" s="1">
        <f t="shared" ref="Q142:AE142" si="118">-(7*Q20+6*Q21)*Q26^2*Q51/420</f>
        <v>-0.37116762265525333</v>
      </c>
      <c r="R142" s="1">
        <f t="shared" si="118"/>
        <v>-0.2932682450609409</v>
      </c>
      <c r="S142" s="1">
        <f t="shared" si="118"/>
        <v>-0.2932682450609409</v>
      </c>
      <c r="T142" s="1">
        <f t="shared" si="118"/>
        <v>-0.25775529351059262</v>
      </c>
      <c r="U142" s="1">
        <f t="shared" si="118"/>
        <v>-0.25775529351059262</v>
      </c>
      <c r="V142" s="1">
        <f t="shared" si="118"/>
        <v>-0.2932682450609409</v>
      </c>
      <c r="W142" s="1">
        <f t="shared" si="118"/>
        <v>-0.2932682450609409</v>
      </c>
      <c r="X142" s="1">
        <f t="shared" si="118"/>
        <v>-0.37116762265525333</v>
      </c>
      <c r="Y142" s="1">
        <f t="shared" si="118"/>
        <v>-0.10997559189785285</v>
      </c>
      <c r="Z142" s="1">
        <f t="shared" si="118"/>
        <v>-0.10997559189785285</v>
      </c>
      <c r="AA142" s="1">
        <f t="shared" si="118"/>
        <v>-0.10997559189785285</v>
      </c>
      <c r="AB142" s="1">
        <f t="shared" si="118"/>
        <v>-0.10997559189785285</v>
      </c>
      <c r="AC142" s="1">
        <f t="shared" si="118"/>
        <v>-0.10997559189785285</v>
      </c>
      <c r="AD142" s="1">
        <f t="shared" si="118"/>
        <v>-2.7493897974463211E-2</v>
      </c>
      <c r="AE142" s="1">
        <f t="shared" si="118"/>
        <v>-2.7493897974463211E-2</v>
      </c>
    </row>
    <row r="143" spans="15:31" ht="18" customHeight="1">
      <c r="P143" s="1">
        <v>21</v>
      </c>
      <c r="Q143" s="1">
        <f>Q140</f>
        <v>0.62812982295504405</v>
      </c>
      <c r="R143" s="1">
        <f t="shared" ref="R143:AE143" si="119">R140</f>
        <v>0.49630010702620769</v>
      </c>
      <c r="S143" s="1">
        <f t="shared" si="119"/>
        <v>0.49630010702620769</v>
      </c>
      <c r="T143" s="1">
        <f t="shared" si="119"/>
        <v>0.43620126594100284</v>
      </c>
      <c r="U143" s="1">
        <f t="shared" si="119"/>
        <v>0.43620126594100284</v>
      </c>
      <c r="V143" s="1">
        <f t="shared" si="119"/>
        <v>0.49630010702620769</v>
      </c>
      <c r="W143" s="1">
        <f t="shared" si="119"/>
        <v>0.49630010702620769</v>
      </c>
      <c r="X143" s="1">
        <f t="shared" si="119"/>
        <v>0.62812982295504405</v>
      </c>
      <c r="Y143" s="1">
        <f t="shared" si="119"/>
        <v>0.18611254013482786</v>
      </c>
      <c r="Z143" s="1">
        <f t="shared" si="119"/>
        <v>0.18611254013482786</v>
      </c>
      <c r="AA143" s="1">
        <f t="shared" si="119"/>
        <v>0.18611254013482786</v>
      </c>
      <c r="AB143" s="1">
        <f t="shared" si="119"/>
        <v>0.18611254013482786</v>
      </c>
      <c r="AC143" s="1">
        <f t="shared" si="119"/>
        <v>0.18611254013482786</v>
      </c>
      <c r="AD143" s="1">
        <f t="shared" si="119"/>
        <v>4.6528135033706966E-2</v>
      </c>
      <c r="AE143" s="1">
        <f t="shared" si="119"/>
        <v>4.6528135033706966E-2</v>
      </c>
    </row>
    <row r="144" spans="15:31" ht="18" customHeight="1">
      <c r="P144" s="1">
        <v>22</v>
      </c>
      <c r="Q144" s="1">
        <f t="shared" ref="Q144:AE144" si="120">(5*Q20+3*Q21)*Q26^3*Q51/840</f>
        <v>2.0556976023983262</v>
      </c>
      <c r="R144" s="1">
        <f t="shared" si="120"/>
        <v>1.4437821295307858</v>
      </c>
      <c r="S144" s="1">
        <f t="shared" si="120"/>
        <v>1.4437821295307858</v>
      </c>
      <c r="T144" s="1">
        <f t="shared" si="120"/>
        <v>1.1896398162027351</v>
      </c>
      <c r="U144" s="1">
        <f t="shared" si="120"/>
        <v>1.1896398162027351</v>
      </c>
      <c r="V144" s="1">
        <f t="shared" si="120"/>
        <v>1.4437821295307858</v>
      </c>
      <c r="W144" s="1">
        <f t="shared" si="120"/>
        <v>1.4437821295307858</v>
      </c>
      <c r="X144" s="1">
        <f t="shared" si="120"/>
        <v>2.0556976023983262</v>
      </c>
      <c r="Y144" s="1">
        <f t="shared" si="120"/>
        <v>0.40606372393053358</v>
      </c>
      <c r="Z144" s="1">
        <f t="shared" si="120"/>
        <v>0.40606372393053358</v>
      </c>
      <c r="AA144" s="1">
        <f t="shared" si="120"/>
        <v>0.40606372393053358</v>
      </c>
      <c r="AB144" s="1">
        <f t="shared" si="120"/>
        <v>0.40606372393053358</v>
      </c>
      <c r="AC144" s="1">
        <f t="shared" si="120"/>
        <v>0.40606372393053358</v>
      </c>
      <c r="AD144" s="1">
        <f t="shared" si="120"/>
        <v>5.0757965491316698E-2</v>
      </c>
      <c r="AE144" s="1">
        <f t="shared" si="120"/>
        <v>5.0757965491316698E-2</v>
      </c>
    </row>
    <row r="145" spans="15:31" ht="18" customHeight="1">
      <c r="P145" s="1">
        <v>23</v>
      </c>
      <c r="Q145" s="1">
        <f t="shared" ref="Q145:AE145" si="121">(6*Q20+7*Q21)*Q26^2*Q51/420</f>
        <v>0.37116762265525333</v>
      </c>
      <c r="R145" s="1">
        <f t="shared" si="121"/>
        <v>0.2932682450609409</v>
      </c>
      <c r="S145" s="1">
        <f t="shared" si="121"/>
        <v>0.2932682450609409</v>
      </c>
      <c r="T145" s="1">
        <f t="shared" si="121"/>
        <v>0.25775529351059262</v>
      </c>
      <c r="U145" s="1">
        <f t="shared" si="121"/>
        <v>0.25775529351059262</v>
      </c>
      <c r="V145" s="1">
        <f t="shared" si="121"/>
        <v>0.2932682450609409</v>
      </c>
      <c r="W145" s="1">
        <f t="shared" si="121"/>
        <v>0.2932682450609409</v>
      </c>
      <c r="X145" s="1">
        <f t="shared" si="121"/>
        <v>0.37116762265525333</v>
      </c>
      <c r="Y145" s="1">
        <f t="shared" si="121"/>
        <v>0.10997559189785285</v>
      </c>
      <c r="Z145" s="1">
        <f t="shared" si="121"/>
        <v>0.10997559189785285</v>
      </c>
      <c r="AA145" s="1">
        <f t="shared" si="121"/>
        <v>0.10997559189785285</v>
      </c>
      <c r="AB145" s="1">
        <f t="shared" si="121"/>
        <v>0.10997559189785285</v>
      </c>
      <c r="AC145" s="1">
        <f t="shared" si="121"/>
        <v>0.10997559189785285</v>
      </c>
      <c r="AD145" s="1">
        <f t="shared" si="121"/>
        <v>2.7493897974463211E-2</v>
      </c>
      <c r="AE145" s="1">
        <f t="shared" si="121"/>
        <v>2.7493897974463211E-2</v>
      </c>
    </row>
    <row r="146" spans="15:31" ht="18" customHeight="1">
      <c r="P146" s="1">
        <v>24</v>
      </c>
      <c r="Q146" s="1">
        <f t="shared" ref="Q146:AE146" si="122">-(Q20+Q21)*Q26^3*Q51/280</f>
        <v>-1.5417732017987447</v>
      </c>
      <c r="R146" s="1">
        <f t="shared" si="122"/>
        <v>-1.0828365971480893</v>
      </c>
      <c r="S146" s="1">
        <f t="shared" si="122"/>
        <v>-1.0828365971480893</v>
      </c>
      <c r="T146" s="1">
        <f t="shared" si="122"/>
        <v>-0.89222986215205136</v>
      </c>
      <c r="U146" s="1">
        <f t="shared" si="122"/>
        <v>-0.89222986215205136</v>
      </c>
      <c r="V146" s="1">
        <f t="shared" si="122"/>
        <v>-1.0828365971480893</v>
      </c>
      <c r="W146" s="1">
        <f t="shared" si="122"/>
        <v>-1.0828365971480893</v>
      </c>
      <c r="X146" s="1">
        <f t="shared" si="122"/>
        <v>-1.5417732017987447</v>
      </c>
      <c r="Y146" s="1">
        <f t="shared" si="122"/>
        <v>-0.30454779294790019</v>
      </c>
      <c r="Z146" s="1">
        <f t="shared" si="122"/>
        <v>-0.30454779294790019</v>
      </c>
      <c r="AA146" s="1">
        <f t="shared" si="122"/>
        <v>-0.30454779294790019</v>
      </c>
      <c r="AB146" s="1">
        <f t="shared" si="122"/>
        <v>-0.30454779294790019</v>
      </c>
      <c r="AC146" s="1">
        <f t="shared" si="122"/>
        <v>-0.30454779294790019</v>
      </c>
      <c r="AD146" s="1">
        <f t="shared" si="122"/>
        <v>-3.8068474118487523E-2</v>
      </c>
      <c r="AE146" s="1">
        <f t="shared" si="122"/>
        <v>-3.8068474118487523E-2</v>
      </c>
    </row>
    <row r="147" spans="15:31" ht="18" customHeight="1">
      <c r="P147" s="1">
        <v>31</v>
      </c>
      <c r="Q147" s="1">
        <f>Q141</f>
        <v>8.5654066766596926E-2</v>
      </c>
      <c r="R147" s="1">
        <f t="shared" ref="R147:AE147" si="123">R141</f>
        <v>7.6136948236975047E-2</v>
      </c>
      <c r="S147" s="1">
        <f t="shared" si="123"/>
        <v>7.6136948236975047E-2</v>
      </c>
      <c r="T147" s="1">
        <f t="shared" si="123"/>
        <v>7.13783889721641E-2</v>
      </c>
      <c r="U147" s="1">
        <f t="shared" si="123"/>
        <v>7.13783889721641E-2</v>
      </c>
      <c r="V147" s="1">
        <f t="shared" si="123"/>
        <v>7.6136948236975047E-2</v>
      </c>
      <c r="W147" s="1">
        <f t="shared" si="123"/>
        <v>7.6136948236975047E-2</v>
      </c>
      <c r="X147" s="1">
        <f t="shared" si="123"/>
        <v>8.5654066766596926E-2</v>
      </c>
      <c r="Y147" s="1">
        <f t="shared" si="123"/>
        <v>3.8068474118487523E-2</v>
      </c>
      <c r="Z147" s="1">
        <f t="shared" si="123"/>
        <v>3.8068474118487523E-2</v>
      </c>
      <c r="AA147" s="1">
        <f t="shared" si="123"/>
        <v>3.8068474118487523E-2</v>
      </c>
      <c r="AB147" s="1">
        <f t="shared" si="123"/>
        <v>3.8068474118487523E-2</v>
      </c>
      <c r="AC147" s="1">
        <f t="shared" si="123"/>
        <v>3.8068474118487523E-2</v>
      </c>
      <c r="AD147" s="1">
        <f t="shared" si="123"/>
        <v>1.9034237059243762E-2</v>
      </c>
      <c r="AE147" s="1">
        <f t="shared" si="123"/>
        <v>1.9034237059243762E-2</v>
      </c>
    </row>
    <row r="148" spans="15:31" ht="18" customHeight="1">
      <c r="P148" s="1">
        <v>32</v>
      </c>
      <c r="Q148" s="1">
        <f>Q145</f>
        <v>0.37116762265525333</v>
      </c>
      <c r="R148" s="1">
        <f t="shared" ref="R148:AE148" si="124">R145</f>
        <v>0.2932682450609409</v>
      </c>
      <c r="S148" s="1">
        <f t="shared" si="124"/>
        <v>0.2932682450609409</v>
      </c>
      <c r="T148" s="1">
        <f t="shared" si="124"/>
        <v>0.25775529351059262</v>
      </c>
      <c r="U148" s="1">
        <f t="shared" si="124"/>
        <v>0.25775529351059262</v>
      </c>
      <c r="V148" s="1">
        <f t="shared" si="124"/>
        <v>0.2932682450609409</v>
      </c>
      <c r="W148" s="1">
        <f t="shared" si="124"/>
        <v>0.2932682450609409</v>
      </c>
      <c r="X148" s="1">
        <f t="shared" si="124"/>
        <v>0.37116762265525333</v>
      </c>
      <c r="Y148" s="1">
        <f t="shared" si="124"/>
        <v>0.10997559189785285</v>
      </c>
      <c r="Z148" s="1">
        <f t="shared" si="124"/>
        <v>0.10997559189785285</v>
      </c>
      <c r="AA148" s="1">
        <f t="shared" si="124"/>
        <v>0.10997559189785285</v>
      </c>
      <c r="AB148" s="1">
        <f t="shared" si="124"/>
        <v>0.10997559189785285</v>
      </c>
      <c r="AC148" s="1">
        <f t="shared" si="124"/>
        <v>0.10997559189785285</v>
      </c>
      <c r="AD148" s="1">
        <f t="shared" si="124"/>
        <v>2.7493897974463211E-2</v>
      </c>
      <c r="AE148" s="1">
        <f t="shared" si="124"/>
        <v>2.7493897974463211E-2</v>
      </c>
    </row>
    <row r="149" spans="15:31" ht="18" customHeight="1">
      <c r="P149" s="1">
        <v>33</v>
      </c>
      <c r="Q149" s="1">
        <f t="shared" ref="Q149:AE149" si="125">(3*Q20+10*Q21)*Q26*Q51/35</f>
        <v>0.24744508177016888</v>
      </c>
      <c r="R149" s="1">
        <f t="shared" si="125"/>
        <v>0.21995118379570566</v>
      </c>
      <c r="S149" s="1">
        <f t="shared" si="125"/>
        <v>0.21995118379570566</v>
      </c>
      <c r="T149" s="1">
        <f t="shared" si="125"/>
        <v>0.20620423480847405</v>
      </c>
      <c r="U149" s="1">
        <f t="shared" si="125"/>
        <v>0.20620423480847405</v>
      </c>
      <c r="V149" s="1">
        <f t="shared" si="125"/>
        <v>0.21995118379570566</v>
      </c>
      <c r="W149" s="1">
        <f t="shared" si="125"/>
        <v>0.21995118379570566</v>
      </c>
      <c r="X149" s="1">
        <f t="shared" si="125"/>
        <v>0.24744508177016888</v>
      </c>
      <c r="Y149" s="1">
        <f t="shared" si="125"/>
        <v>0.10997559189785283</v>
      </c>
      <c r="Z149" s="1">
        <f t="shared" si="125"/>
        <v>0.10997559189785283</v>
      </c>
      <c r="AA149" s="1">
        <f t="shared" si="125"/>
        <v>0.10997559189785283</v>
      </c>
      <c r="AB149" s="1">
        <f t="shared" si="125"/>
        <v>0.10997559189785283</v>
      </c>
      <c r="AC149" s="1">
        <f t="shared" si="125"/>
        <v>0.10997559189785283</v>
      </c>
      <c r="AD149" s="1">
        <f t="shared" si="125"/>
        <v>5.4987795948926416E-2</v>
      </c>
      <c r="AE149" s="1">
        <f t="shared" si="125"/>
        <v>5.4987795948926416E-2</v>
      </c>
    </row>
    <row r="150" spans="15:31" ht="18" customHeight="1">
      <c r="P150" s="1">
        <v>34</v>
      </c>
      <c r="Q150" s="1">
        <f t="shared" ref="Q150:AE150" si="126">-(7*Q20+15*Q21)*Q26^2*Q51/420</f>
        <v>-0.62812982295504405</v>
      </c>
      <c r="R150" s="1">
        <f t="shared" si="126"/>
        <v>-0.49630010702620769</v>
      </c>
      <c r="S150" s="1">
        <f t="shared" si="126"/>
        <v>-0.49630010702620769</v>
      </c>
      <c r="T150" s="1">
        <f t="shared" si="126"/>
        <v>-0.43620126594100284</v>
      </c>
      <c r="U150" s="1">
        <f t="shared" si="126"/>
        <v>-0.43620126594100284</v>
      </c>
      <c r="V150" s="1">
        <f t="shared" si="126"/>
        <v>-0.49630010702620769</v>
      </c>
      <c r="W150" s="1">
        <f t="shared" si="126"/>
        <v>-0.49630010702620769</v>
      </c>
      <c r="X150" s="1">
        <f t="shared" si="126"/>
        <v>-0.62812982295504405</v>
      </c>
      <c r="Y150" s="1">
        <f t="shared" si="126"/>
        <v>-0.18611254013482786</v>
      </c>
      <c r="Z150" s="1">
        <f t="shared" si="126"/>
        <v>-0.18611254013482786</v>
      </c>
      <c r="AA150" s="1">
        <f t="shared" si="126"/>
        <v>-0.18611254013482786</v>
      </c>
      <c r="AB150" s="1">
        <f t="shared" si="126"/>
        <v>-0.18611254013482786</v>
      </c>
      <c r="AC150" s="1">
        <f t="shared" si="126"/>
        <v>-0.18611254013482786</v>
      </c>
      <c r="AD150" s="1">
        <f t="shared" si="126"/>
        <v>-4.6528135033706966E-2</v>
      </c>
      <c r="AE150" s="1">
        <f t="shared" si="126"/>
        <v>-4.6528135033706966E-2</v>
      </c>
    </row>
    <row r="151" spans="15:31" ht="18" customHeight="1">
      <c r="P151" s="1">
        <v>41</v>
      </c>
      <c r="Q151" s="1">
        <f>Q142</f>
        <v>-0.37116762265525333</v>
      </c>
      <c r="R151" s="1">
        <f t="shared" ref="R151:AE151" si="127">R142</f>
        <v>-0.2932682450609409</v>
      </c>
      <c r="S151" s="1">
        <f t="shared" si="127"/>
        <v>-0.2932682450609409</v>
      </c>
      <c r="T151" s="1">
        <f t="shared" si="127"/>
        <v>-0.25775529351059262</v>
      </c>
      <c r="U151" s="1">
        <f t="shared" si="127"/>
        <v>-0.25775529351059262</v>
      </c>
      <c r="V151" s="1">
        <f t="shared" si="127"/>
        <v>-0.2932682450609409</v>
      </c>
      <c r="W151" s="1">
        <f t="shared" si="127"/>
        <v>-0.2932682450609409</v>
      </c>
      <c r="X151" s="1">
        <f t="shared" si="127"/>
        <v>-0.37116762265525333</v>
      </c>
      <c r="Y151" s="1">
        <f t="shared" si="127"/>
        <v>-0.10997559189785285</v>
      </c>
      <c r="Z151" s="1">
        <f t="shared" si="127"/>
        <v>-0.10997559189785285</v>
      </c>
      <c r="AA151" s="1">
        <f t="shared" si="127"/>
        <v>-0.10997559189785285</v>
      </c>
      <c r="AB151" s="1">
        <f t="shared" si="127"/>
        <v>-0.10997559189785285</v>
      </c>
      <c r="AC151" s="1">
        <f t="shared" si="127"/>
        <v>-0.10997559189785285</v>
      </c>
      <c r="AD151" s="1">
        <f t="shared" si="127"/>
        <v>-2.7493897974463211E-2</v>
      </c>
      <c r="AE151" s="1">
        <f t="shared" si="127"/>
        <v>-2.7493897974463211E-2</v>
      </c>
    </row>
    <row r="152" spans="15:31" ht="18" customHeight="1">
      <c r="P152" s="1">
        <v>42</v>
      </c>
      <c r="Q152" s="1">
        <f>Q146</f>
        <v>-1.5417732017987447</v>
      </c>
      <c r="R152" s="1">
        <f t="shared" ref="R152:AE152" si="128">R146</f>
        <v>-1.0828365971480893</v>
      </c>
      <c r="S152" s="1">
        <f t="shared" si="128"/>
        <v>-1.0828365971480893</v>
      </c>
      <c r="T152" s="1">
        <f t="shared" si="128"/>
        <v>-0.89222986215205136</v>
      </c>
      <c r="U152" s="1">
        <f t="shared" si="128"/>
        <v>-0.89222986215205136</v>
      </c>
      <c r="V152" s="1">
        <f t="shared" si="128"/>
        <v>-1.0828365971480893</v>
      </c>
      <c r="W152" s="1">
        <f t="shared" si="128"/>
        <v>-1.0828365971480893</v>
      </c>
      <c r="X152" s="1">
        <f t="shared" si="128"/>
        <v>-1.5417732017987447</v>
      </c>
      <c r="Y152" s="1">
        <f t="shared" si="128"/>
        <v>-0.30454779294790019</v>
      </c>
      <c r="Z152" s="1">
        <f t="shared" si="128"/>
        <v>-0.30454779294790019</v>
      </c>
      <c r="AA152" s="1">
        <f t="shared" si="128"/>
        <v>-0.30454779294790019</v>
      </c>
      <c r="AB152" s="1">
        <f t="shared" si="128"/>
        <v>-0.30454779294790019</v>
      </c>
      <c r="AC152" s="1">
        <f t="shared" si="128"/>
        <v>-0.30454779294790019</v>
      </c>
      <c r="AD152" s="1">
        <f t="shared" si="128"/>
        <v>-3.8068474118487523E-2</v>
      </c>
      <c r="AE152" s="1">
        <f t="shared" si="128"/>
        <v>-3.8068474118487523E-2</v>
      </c>
    </row>
    <row r="153" spans="15:31" ht="18" customHeight="1">
      <c r="P153" s="1">
        <v>43</v>
      </c>
      <c r="Q153" s="1">
        <f>Q150</f>
        <v>-0.62812982295504405</v>
      </c>
      <c r="R153" s="1">
        <f t="shared" ref="R153:AE153" si="129">R150</f>
        <v>-0.49630010702620769</v>
      </c>
      <c r="S153" s="1">
        <f t="shared" si="129"/>
        <v>-0.49630010702620769</v>
      </c>
      <c r="T153" s="1">
        <f t="shared" si="129"/>
        <v>-0.43620126594100284</v>
      </c>
      <c r="U153" s="1">
        <f t="shared" si="129"/>
        <v>-0.43620126594100284</v>
      </c>
      <c r="V153" s="1">
        <f t="shared" si="129"/>
        <v>-0.49630010702620769</v>
      </c>
      <c r="W153" s="1">
        <f t="shared" si="129"/>
        <v>-0.49630010702620769</v>
      </c>
      <c r="X153" s="1">
        <f t="shared" si="129"/>
        <v>-0.62812982295504405</v>
      </c>
      <c r="Y153" s="1">
        <f t="shared" si="129"/>
        <v>-0.18611254013482786</v>
      </c>
      <c r="Z153" s="1">
        <f t="shared" si="129"/>
        <v>-0.18611254013482786</v>
      </c>
      <c r="AA153" s="1">
        <f t="shared" si="129"/>
        <v>-0.18611254013482786</v>
      </c>
      <c r="AB153" s="1">
        <f t="shared" si="129"/>
        <v>-0.18611254013482786</v>
      </c>
      <c r="AC153" s="1">
        <f t="shared" si="129"/>
        <v>-0.18611254013482786</v>
      </c>
      <c r="AD153" s="1">
        <f t="shared" si="129"/>
        <v>-4.6528135033706966E-2</v>
      </c>
      <c r="AE153" s="1">
        <f t="shared" si="129"/>
        <v>-4.6528135033706966E-2</v>
      </c>
    </row>
    <row r="154" spans="15:31" ht="18" customHeight="1">
      <c r="P154" s="1">
        <v>44</v>
      </c>
      <c r="Q154" s="1">
        <f t="shared" ref="Q154:AE154" si="130">(3*Q20+5*Q21)*Q26^3*Q51/840</f>
        <v>2.0556976023983262</v>
      </c>
      <c r="R154" s="1">
        <f t="shared" si="130"/>
        <v>1.4437821295307858</v>
      </c>
      <c r="S154" s="1">
        <f t="shared" si="130"/>
        <v>1.4437821295307858</v>
      </c>
      <c r="T154" s="1">
        <f t="shared" si="130"/>
        <v>1.1896398162027351</v>
      </c>
      <c r="U154" s="1">
        <f t="shared" si="130"/>
        <v>1.1896398162027351</v>
      </c>
      <c r="V154" s="1">
        <f t="shared" si="130"/>
        <v>1.4437821295307858</v>
      </c>
      <c r="W154" s="1">
        <f t="shared" si="130"/>
        <v>1.4437821295307858</v>
      </c>
      <c r="X154" s="1">
        <f t="shared" si="130"/>
        <v>2.0556976023983262</v>
      </c>
      <c r="Y154" s="1">
        <f t="shared" si="130"/>
        <v>0.40606372393053358</v>
      </c>
      <c r="Z154" s="1">
        <f t="shared" si="130"/>
        <v>0.40606372393053358</v>
      </c>
      <c r="AA154" s="1">
        <f t="shared" si="130"/>
        <v>0.40606372393053358</v>
      </c>
      <c r="AB154" s="1">
        <f t="shared" si="130"/>
        <v>0.40606372393053358</v>
      </c>
      <c r="AC154" s="1">
        <f t="shared" si="130"/>
        <v>0.40606372393053358</v>
      </c>
      <c r="AD154" s="1">
        <f t="shared" si="130"/>
        <v>5.0757965491316698E-2</v>
      </c>
      <c r="AE154" s="1">
        <f t="shared" si="130"/>
        <v>5.0757965491316698E-2</v>
      </c>
    </row>
    <row r="155" spans="15:31" ht="18" customHeight="1">
      <c r="O155" s="1" t="s">
        <v>143</v>
      </c>
      <c r="P155" s="1" t="s">
        <v>36</v>
      </c>
      <c r="Q155" s="1">
        <f>Q39</f>
        <v>0.73716648687474873</v>
      </c>
      <c r="R155" s="1">
        <f t="shared" ref="R155:AE155" si="131">R39</f>
        <v>0.71996993737678772</v>
      </c>
      <c r="S155" s="1">
        <f t="shared" si="131"/>
        <v>0.59921823463659873</v>
      </c>
      <c r="T155" s="1">
        <f t="shared" si="131"/>
        <v>0.38476773323988928</v>
      </c>
      <c r="U155" s="1">
        <f t="shared" si="131"/>
        <v>0.10803195934539825</v>
      </c>
      <c r="V155" s="1">
        <f t="shared" si="131"/>
        <v>-0.18386181239138361</v>
      </c>
      <c r="W155" s="1">
        <f t="shared" si="131"/>
        <v>-0.44344812921633697</v>
      </c>
      <c r="X155" s="1">
        <f t="shared" si="131"/>
        <v>-0.63103591223630728</v>
      </c>
      <c r="Y155" s="1">
        <f t="shared" si="131"/>
        <v>-1.8001755253115984E-2</v>
      </c>
      <c r="Z155" s="1">
        <f t="shared" si="131"/>
        <v>-0.35521547719280322</v>
      </c>
      <c r="AA155" s="1">
        <f t="shared" si="131"/>
        <v>-0.83216104215156039</v>
      </c>
      <c r="AB155" s="1">
        <f t="shared" si="131"/>
        <v>-1.3951246303225813</v>
      </c>
      <c r="AC155" s="1">
        <f t="shared" si="131"/>
        <v>-2.0003113416115905</v>
      </c>
      <c r="AD155" s="1">
        <f t="shared" si="131"/>
        <v>-0.10520255883320805</v>
      </c>
      <c r="AE155" s="1">
        <f t="shared" si="131"/>
        <v>-0.41461949920804758</v>
      </c>
    </row>
    <row r="156" spans="15:31" ht="18" customHeight="1">
      <c r="P156" s="1" t="s">
        <v>37</v>
      </c>
      <c r="Q156" s="1">
        <f>Q40</f>
        <v>2.5414875692650113E-3</v>
      </c>
      <c r="R156" s="1">
        <f t="shared" ref="R156:AE156" si="132">R40</f>
        <v>-4.4711213447057732E-3</v>
      </c>
      <c r="S156" s="1">
        <f t="shared" si="132"/>
        <v>-1.0563569331974941E-2</v>
      </c>
      <c r="T156" s="1">
        <f t="shared" si="132"/>
        <v>-1.6129294052879436E-2</v>
      </c>
      <c r="U156" s="1">
        <f t="shared" si="132"/>
        <v>-2.0645519944158475E-2</v>
      </c>
      <c r="V156" s="1">
        <f t="shared" si="132"/>
        <v>-1.8089459390545074E-2</v>
      </c>
      <c r="W156" s="1">
        <f t="shared" si="132"/>
        <v>-1.4158047960854174E-2</v>
      </c>
      <c r="X156" s="1">
        <f t="shared" si="132"/>
        <v>-9.1288031157160335E-3</v>
      </c>
      <c r="Y156" s="1">
        <f t="shared" si="132"/>
        <v>-2.0645519944158475E-2</v>
      </c>
      <c r="Z156" s="1">
        <f t="shared" si="132"/>
        <v>-3.4721047388227219E-2</v>
      </c>
      <c r="AA156" s="1">
        <f t="shared" si="132"/>
        <v>-4.4018631342261159E-2</v>
      </c>
      <c r="AB156" s="1">
        <f t="shared" si="132"/>
        <v>-4.919374037594311E-2</v>
      </c>
      <c r="AC156" s="1">
        <f t="shared" si="132"/>
        <v>-5.1258329575140496E-2</v>
      </c>
      <c r="AD156" s="1">
        <f t="shared" si="132"/>
        <v>-5.1651528728244772E-2</v>
      </c>
      <c r="AE156" s="1">
        <f t="shared" si="132"/>
        <v>-5.1507368436291751E-2</v>
      </c>
    </row>
    <row r="157" spans="15:31" ht="18" customHeight="1">
      <c r="P157" s="1" t="s">
        <v>40</v>
      </c>
      <c r="Q157" s="1">
        <f>Q43</f>
        <v>0.71996993737678772</v>
      </c>
      <c r="R157" s="1">
        <f t="shared" ref="R157:AE157" si="133">R43</f>
        <v>0.59921823463659873</v>
      </c>
      <c r="S157" s="1">
        <f t="shared" si="133"/>
        <v>0.38476773323988928</v>
      </c>
      <c r="T157" s="1">
        <f t="shared" si="133"/>
        <v>0.10803195934539825</v>
      </c>
      <c r="U157" s="1">
        <f t="shared" si="133"/>
        <v>-0.18386181239138361</v>
      </c>
      <c r="V157" s="1">
        <f t="shared" si="133"/>
        <v>-0.44344812921633697</v>
      </c>
      <c r="W157" s="1">
        <f t="shared" si="133"/>
        <v>-0.63103591223630728</v>
      </c>
      <c r="X157" s="1">
        <f t="shared" si="133"/>
        <v>-0.73716648687474873</v>
      </c>
      <c r="Y157" s="1">
        <f t="shared" si="133"/>
        <v>-0.35521547719280322</v>
      </c>
      <c r="Z157" s="1">
        <f t="shared" si="133"/>
        <v>-0.83216104215156039</v>
      </c>
      <c r="AA157" s="1">
        <f t="shared" si="133"/>
        <v>-1.3951246303225813</v>
      </c>
      <c r="AB157" s="1">
        <f t="shared" si="133"/>
        <v>-2.0003113416115905</v>
      </c>
      <c r="AC157" s="1">
        <f t="shared" si="133"/>
        <v>-2.6185753586654981</v>
      </c>
      <c r="AD157" s="1">
        <f t="shared" si="133"/>
        <v>-0.41461949920804758</v>
      </c>
      <c r="AE157" s="1">
        <f t="shared" si="133"/>
        <v>-0.72356574814449959</v>
      </c>
    </row>
    <row r="158" spans="15:31" ht="18" customHeight="1">
      <c r="P158" s="1" t="s">
        <v>41</v>
      </c>
      <c r="Q158" s="1">
        <f>Q44</f>
        <v>-4.4711213447057732E-3</v>
      </c>
      <c r="R158" s="1">
        <f t="shared" ref="R158:AE158" si="134">R44</f>
        <v>-1.0563569331974941E-2</v>
      </c>
      <c r="S158" s="1">
        <f t="shared" si="134"/>
        <v>-1.6129294052879436E-2</v>
      </c>
      <c r="T158" s="1">
        <f t="shared" si="134"/>
        <v>-2.0645519944158475E-2</v>
      </c>
      <c r="U158" s="1">
        <f t="shared" si="134"/>
        <v>-1.8089459390545074E-2</v>
      </c>
      <c r="V158" s="1">
        <f t="shared" si="134"/>
        <v>-1.4158047960854174E-2</v>
      </c>
      <c r="W158" s="1">
        <f t="shared" si="134"/>
        <v>-9.1288031157160335E-3</v>
      </c>
      <c r="X158" s="1">
        <f t="shared" si="134"/>
        <v>-2.5414875692650113E-3</v>
      </c>
      <c r="Y158" s="1">
        <f t="shared" si="134"/>
        <v>-3.4721047388227219E-2</v>
      </c>
      <c r="Z158" s="1">
        <f t="shared" si="134"/>
        <v>-4.4018631342261159E-2</v>
      </c>
      <c r="AA158" s="1">
        <f t="shared" si="134"/>
        <v>-4.919374037594311E-2</v>
      </c>
      <c r="AB158" s="1">
        <f t="shared" si="134"/>
        <v>-5.1258329575140496E-2</v>
      </c>
      <c r="AC158" s="1">
        <f t="shared" si="134"/>
        <v>-5.1651528728244772E-2</v>
      </c>
      <c r="AD158" s="1">
        <f t="shared" si="134"/>
        <v>-5.1507368436291751E-2</v>
      </c>
      <c r="AE158" s="1">
        <f t="shared" si="134"/>
        <v>-5.150167142893447E-2</v>
      </c>
    </row>
    <row r="159" spans="15:31" ht="18" customHeight="1">
      <c r="O159" s="1" t="s">
        <v>63</v>
      </c>
      <c r="P159" s="1">
        <v>1</v>
      </c>
      <c r="Q159" s="1">
        <f>Q139*Q155+Q140*Q156+Q141*Q157+Q142*Q158</f>
        <v>0.24733249432600679</v>
      </c>
      <c r="R159" s="1">
        <f t="shared" ref="R159:AE159" si="135">R139*R155+R140*R156+R141*R157+R142*R158</f>
        <v>0.20485982917418605</v>
      </c>
      <c r="S159" s="1">
        <f t="shared" si="135"/>
        <v>0.1605813102201584</v>
      </c>
      <c r="T159" s="1">
        <f t="shared" si="135"/>
        <v>8.5337756795587957E-2</v>
      </c>
      <c r="U159" s="1">
        <f t="shared" si="135"/>
        <v>4.8099395286845268E-3</v>
      </c>
      <c r="V159" s="1">
        <f t="shared" si="135"/>
        <v>-7.9029105302841865E-2</v>
      </c>
      <c r="W159" s="1">
        <f t="shared" si="135"/>
        <v>-0.14993154220773364</v>
      </c>
      <c r="X159" s="1">
        <f t="shared" si="135"/>
        <v>-0.22407879597386776</v>
      </c>
      <c r="Y159" s="1">
        <f t="shared" si="135"/>
        <v>-1.5526187310540035E-2</v>
      </c>
      <c r="Z159" s="1">
        <f t="shared" si="135"/>
        <v>-7.2365180740283211E-2</v>
      </c>
      <c r="AA159" s="1">
        <f t="shared" si="135"/>
        <v>-0.14740997762330471</v>
      </c>
      <c r="AB159" s="1">
        <f t="shared" si="135"/>
        <v>-0.2330968643734356</v>
      </c>
      <c r="AC159" s="1">
        <f t="shared" si="135"/>
        <v>-0.32353000251836933</v>
      </c>
      <c r="AD159" s="1">
        <f t="shared" si="135"/>
        <v>-1.4663933646380954E-2</v>
      </c>
      <c r="AE159" s="1">
        <f t="shared" si="135"/>
        <v>-3.7552094491082877E-2</v>
      </c>
    </row>
    <row r="160" spans="15:31" ht="18" customHeight="1">
      <c r="P160" s="1">
        <v>2</v>
      </c>
      <c r="Q160" s="1">
        <f>Q143*Q155+Q144*Q156+Q145*Q157+Q146*Q158</f>
        <v>0.74238376990234267</v>
      </c>
      <c r="R160" s="1">
        <f t="shared" ref="R160:AE160" si="136">R143*R155+R144*R156+R145*R157+R146*R158</f>
        <v>0.53803613142886608</v>
      </c>
      <c r="S160" s="1">
        <f t="shared" si="136"/>
        <v>0.41244612912659379</v>
      </c>
      <c r="T160" s="1">
        <f t="shared" si="136"/>
        <v>0.19491448072337389</v>
      </c>
      <c r="U160" s="1">
        <f t="shared" si="136"/>
        <v>-8.6884546831283507E-3</v>
      </c>
      <c r="V160" s="1">
        <f t="shared" si="136"/>
        <v>-0.23208627752345976</v>
      </c>
      <c r="W160" s="1">
        <f t="shared" si="136"/>
        <v>-0.41570228307567558</v>
      </c>
      <c r="X160" s="1">
        <f t="shared" si="136"/>
        <v>-0.68483246951643828</v>
      </c>
      <c r="Y160" s="1">
        <f t="shared" si="136"/>
        <v>-4.0224563112682715E-2</v>
      </c>
      <c r="Z160" s="1">
        <f t="shared" si="136"/>
        <v>-0.15832063869786872</v>
      </c>
      <c r="AA160" s="1">
        <f t="shared" si="136"/>
        <v>-0.31119778665388986</v>
      </c>
      <c r="AB160" s="1">
        <f t="shared" si="136"/>
        <v>-0.48400079479654334</v>
      </c>
      <c r="AC160" s="1">
        <f t="shared" si="136"/>
        <v>-0.66534618895937703</v>
      </c>
      <c r="AD160" s="1">
        <f t="shared" si="136"/>
        <v>-1.6955304663265724E-2</v>
      </c>
      <c r="AE160" s="1">
        <f t="shared" si="136"/>
        <v>-3.9838934087847604E-2</v>
      </c>
    </row>
    <row r="161" spans="15:31" ht="18" customHeight="1">
      <c r="P161" s="1">
        <v>3</v>
      </c>
      <c r="Q161" s="1">
        <f>Q147*Q155+Q148*Q156+Q149*Q157+Q150*Q158</f>
        <v>0.24504609006888253</v>
      </c>
      <c r="R161" s="1">
        <f t="shared" ref="R161:AE161" si="137">R147*R155+R148*R156+R149*R157+R150*R158</f>
        <v>0.19054653659434903</v>
      </c>
      <c r="S161" s="1">
        <f t="shared" si="137"/>
        <v>0.13515977705081558</v>
      </c>
      <c r="T161" s="1">
        <f t="shared" si="137"/>
        <v>5.4588939451746261E-2</v>
      </c>
      <c r="U161" s="1">
        <f t="shared" si="137"/>
        <v>-2.7632784085624855E-2</v>
      </c>
      <c r="V161" s="1">
        <f t="shared" si="137"/>
        <v>-0.10981404155723574</v>
      </c>
      <c r="W161" s="1">
        <f t="shared" si="137"/>
        <v>-0.17218136308952378</v>
      </c>
      <c r="X161" s="1">
        <f t="shared" si="137"/>
        <v>-0.23825094579498274</v>
      </c>
      <c r="Y161" s="1">
        <f t="shared" si="137"/>
        <v>-3.5558812659830429E-2</v>
      </c>
      <c r="Z161" s="1">
        <f t="shared" si="137"/>
        <v>-0.10066596281041924</v>
      </c>
      <c r="AA161" s="1">
        <f t="shared" si="137"/>
        <v>-0.18079416114285782</v>
      </c>
      <c r="AB161" s="1">
        <f t="shared" si="137"/>
        <v>-0.26896598245043851</v>
      </c>
      <c r="AC161" s="1">
        <f t="shared" si="137"/>
        <v>-0.36015234345668889</v>
      </c>
      <c r="AD161" s="1">
        <f t="shared" si="137"/>
        <v>-2.3825022930213238E-2</v>
      </c>
      <c r="AE161" s="1">
        <f t="shared" si="137"/>
        <v>-4.6699113161926362E-2</v>
      </c>
    </row>
    <row r="162" spans="15:31" ht="18" customHeight="1">
      <c r="P162" s="1">
        <v>4</v>
      </c>
      <c r="Q162" s="1">
        <f>Q151*Q155+Q152*Q156+Q153*Q157+Q154*Q158</f>
        <v>-0.73895659258720237</v>
      </c>
      <c r="R162" s="1">
        <f t="shared" ref="R162:AE162" si="138">R151*R155+R152*R156+R153*R157+R154*R158</f>
        <v>-0.51894639281655275</v>
      </c>
      <c r="S162" s="1">
        <f t="shared" si="138"/>
        <v>-0.37854051431389962</v>
      </c>
      <c r="T162" s="1">
        <f t="shared" si="138"/>
        <v>-0.15646929218557082</v>
      </c>
      <c r="U162" s="1">
        <f t="shared" si="138"/>
        <v>4.9255554202990229E-2</v>
      </c>
      <c r="V162" s="1">
        <f t="shared" si="138"/>
        <v>0.27315097706017</v>
      </c>
      <c r="W162" s="1">
        <f t="shared" si="138"/>
        <v>0.44538329508480745</v>
      </c>
      <c r="X162" s="1">
        <f t="shared" si="138"/>
        <v>0.70610636834951168</v>
      </c>
      <c r="Y162" s="1">
        <f t="shared" si="138"/>
        <v>6.0278398176742583E-2</v>
      </c>
      <c r="Z162" s="1">
        <f t="shared" si="138"/>
        <v>0.18664048669738945</v>
      </c>
      <c r="AA162" s="1">
        <f t="shared" si="138"/>
        <v>0.34459757553169579</v>
      </c>
      <c r="AB162" s="1">
        <f t="shared" si="138"/>
        <v>0.51988037870744286</v>
      </c>
      <c r="AC162" s="1">
        <f t="shared" si="138"/>
        <v>0.70197193434963567</v>
      </c>
      <c r="AD162" s="1">
        <f t="shared" si="138"/>
        <v>2.1535786120906352E-2</v>
      </c>
      <c r="AE162" s="1">
        <f t="shared" si="138"/>
        <v>4.4412357905974961E-2</v>
      </c>
    </row>
    <row r="163" spans="15:31" ht="18" customHeight="1">
      <c r="O163" s="1" t="s">
        <v>149</v>
      </c>
      <c r="P163" s="2">
        <f>SUM(Q163:BA163)</f>
        <v>4.3832142377162073</v>
      </c>
      <c r="Q163" s="1">
        <f>Q155*Q159+Q156*Q160+Q157*Q161+Q158*Q162</f>
        <v>0.36394176777034981</v>
      </c>
      <c r="R163" s="1">
        <f t="shared" ref="R163:AE163" si="139">R155*R159+R156*R160+R157*R161+R158*R162</f>
        <v>0.26474817902438347</v>
      </c>
      <c r="S163" s="1">
        <f t="shared" si="139"/>
        <v>0.14997705825237009</v>
      </c>
      <c r="T163" s="1">
        <f t="shared" si="139"/>
        <v>3.8819122247288756E-2</v>
      </c>
      <c r="U163" s="1">
        <f t="shared" si="139"/>
        <v>4.8886122719500984E-3</v>
      </c>
      <c r="V163" s="1">
        <f t="shared" si="139"/>
        <v>6.3558296481482618E-2</v>
      </c>
      <c r="W163" s="1">
        <f t="shared" si="139"/>
        <v>0.17695920187919215</v>
      </c>
      <c r="X163" s="1">
        <f t="shared" si="139"/>
        <v>0.32148952036018269</v>
      </c>
      <c r="Y163" s="1">
        <f t="shared" si="139"/>
        <v>1.1648067131756378E-2</v>
      </c>
      <c r="Z163" s="1">
        <f t="shared" si="139"/>
        <v>0.10675692435160236</v>
      </c>
      <c r="AA163" s="1">
        <f t="shared" si="139"/>
        <v>0.3716456848118177</v>
      </c>
      <c r="AB163" s="1">
        <f t="shared" si="139"/>
        <v>0.86037649159119467</v>
      </c>
      <c r="AC163" s="1">
        <f t="shared" si="139"/>
        <v>1.588093396032201</v>
      </c>
      <c r="AD163" s="1">
        <f t="shared" si="139"/>
        <v>1.1187518153721024E-2</v>
      </c>
      <c r="AE163" s="1">
        <f t="shared" si="139"/>
        <v>4.912439735671411E-2</v>
      </c>
    </row>
  </sheetData>
  <mergeCells count="1">
    <mergeCell ref="J3:K5"/>
  </mergeCells>
  <phoneticPr fontId="2"/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1</vt:i4>
      </vt:variant>
    </vt:vector>
  </HeadingPairs>
  <TitlesOfParts>
    <vt:vector size="5" baseType="lpstr">
      <vt:lpstr>Instruction</vt:lpstr>
      <vt:lpstr>analysis</vt:lpstr>
      <vt:lpstr>Sheet2</vt:lpstr>
      <vt:lpstr>Sheet3</vt:lpstr>
      <vt:lpstr>Graph1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</dc:creator>
  <cp:lastModifiedBy>taki</cp:lastModifiedBy>
  <dcterms:created xsi:type="dcterms:W3CDTF">2014-01-12T11:27:10Z</dcterms:created>
  <dcterms:modified xsi:type="dcterms:W3CDTF">2014-02-08T12:49:48Z</dcterms:modified>
</cp:coreProperties>
</file>